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9\Закупки конкурентные\19-50104-Х СП-17 расходный\на сайт из 1С\"/>
    </mc:Choice>
  </mc:AlternateContent>
  <bookViews>
    <workbookView xWindow="0" yWindow="0" windowWidth="28800" windowHeight="12300" tabRatio="559"/>
  </bookViews>
  <sheets>
    <sheet name="СМР КВЛ-20 кВ от СП-17" sheetId="1" r:id="rId1"/>
    <sheet name="Демонтаж" sheetId="9" r:id="rId2"/>
  </sheets>
  <definedNames>
    <definedName name="_xlnm.Print_Area" localSheetId="1">Демонтаж!$A$1:$E$71</definedName>
    <definedName name="_xlnm.Print_Area" localSheetId="0">'СМР КВЛ-20 кВ от СП-17'!$A$1:$E$100</definedName>
  </definedNames>
  <calcPr calcId="162913"/>
</workbook>
</file>

<file path=xl/calcChain.xml><?xml version="1.0" encoding="utf-8"?>
<calcChain xmlns="http://schemas.openxmlformats.org/spreadsheetml/2006/main">
  <c r="F18" i="9" l="1"/>
  <c r="F17" i="9"/>
  <c r="F15" i="9"/>
  <c r="F14" i="9"/>
  <c r="F13" i="9"/>
  <c r="H12" i="9"/>
  <c r="G12" i="9"/>
  <c r="F12" i="9"/>
  <c r="H11" i="9"/>
  <c r="G11" i="9"/>
  <c r="F11" i="9"/>
  <c r="F10" i="9"/>
  <c r="G10" i="9"/>
  <c r="F33" i="9" l="1"/>
  <c r="F32" i="9"/>
  <c r="F31" i="9"/>
  <c r="F28" i="9"/>
  <c r="F29" i="9"/>
  <c r="F30" i="9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I21" i="9"/>
  <c r="J21" i="9"/>
  <c r="K21" i="9"/>
  <c r="L21" i="9"/>
  <c r="A24" i="9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F27" i="9"/>
  <c r="F50" i="9"/>
  <c r="F55" i="9"/>
  <c r="D65" i="9"/>
</calcChain>
</file>

<file path=xl/sharedStrings.xml><?xml version="1.0" encoding="utf-8"?>
<sst xmlns="http://schemas.openxmlformats.org/spreadsheetml/2006/main" count="401" uniqueCount="229">
  <si>
    <t>Все работы выполняются вблизи объектов, находящихся под высоким напряжением, в т.ч. в охранной зоне действующей воздушной линии электропередач</t>
  </si>
  <si>
    <t>№ п\п</t>
  </si>
  <si>
    <t>Виды работ</t>
  </si>
  <si>
    <t>Ед. изм.</t>
  </si>
  <si>
    <t>Кол-во</t>
  </si>
  <si>
    <t>Примечание</t>
  </si>
  <si>
    <t>Монтаж ВЛЗ-20 кВ</t>
  </si>
  <si>
    <t>Планировка территории</t>
  </si>
  <si>
    <t>м2</t>
  </si>
  <si>
    <t>Группа грунтов 2</t>
  </si>
  <si>
    <t>Устройство подъезной дороги из ж.б. плит (ПАГ-18)</t>
  </si>
  <si>
    <t>м</t>
  </si>
  <si>
    <t>8 плит ж.б. 6000*2000*180 мм
Материал заказчика</t>
  </si>
  <si>
    <t>Разборка подъезной дороги из ж.б. плит (ПАГ-18)</t>
  </si>
  <si>
    <t>8 плит ж.б. 6000*2000*180 мм</t>
  </si>
  <si>
    <t>Погрузка демонтируемых ж.б. плит, перевозка на расстояние 2 км и разгрузка</t>
  </si>
  <si>
    <t>м3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</si>
  <si>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</t>
    </r>
    <r>
      <rPr>
        <b/>
        <sz val="12"/>
        <color theme="1"/>
        <rFont val="Times New Roman"/>
        <family val="1"/>
        <charset val="204"/>
      </rPr>
      <t xml:space="preserve">; 
общий вес: </t>
    </r>
    <r>
      <rPr>
        <sz val="12"/>
        <color theme="1"/>
        <rFont val="Times New Roman"/>
        <family val="1"/>
        <charset val="204"/>
      </rPr>
      <t>43,2 т</t>
    </r>
  </si>
  <si>
    <t>Установка железобетонной опоры ВЛЗ-20 кВ с траверсами без приставок, одностоечной без подкоса, со сборкой опоры (П20-3Н или ПП10-5)</t>
  </si>
  <si>
    <t>опора</t>
  </si>
  <si>
    <t>Установка железобетонной опоры ВЛЗ-20 кВ с траверсами без приставок, одностоечной с одним подкосом, со сборкой опоры (А20-3Н или УП20-3Н)</t>
  </si>
  <si>
    <t>Установка железобетонной опоры ВЛЗ-20 кВ с траверсами без приставок, одностоечной с двумя подкосами, со сборкой опоры.(УАж20-1)</t>
  </si>
  <si>
    <t>Монтаж опусков из круглой стали диам. 12 для заземления опор</t>
  </si>
  <si>
    <t>Подвеска провода СИП-3 1х95-20кВ в населенной местности  с помощью механизмов (3 провода)</t>
  </si>
  <si>
    <t>Развозка  по трассе материалов оснастки одностоечных опор</t>
  </si>
  <si>
    <t>Установка длинно-искрового разрядника петлевого типа PDR 10 с заземлением с помощью механизмов</t>
  </si>
  <si>
    <t>компл.</t>
  </si>
  <si>
    <r>
      <t>Тип: PDR 10</t>
    </r>
    <r>
      <rPr>
        <sz val="12"/>
        <color theme="1"/>
        <rFont val="Times New Roman"/>
        <family val="1"/>
        <charset val="204"/>
      </rPr>
      <t xml:space="preserve"> </t>
    </r>
  </si>
  <si>
    <t>Установка ограничителей перенапряжения ОПН-П-20/24/10/400 УХЛ 1 с заземлением с помощью механизмов</t>
  </si>
  <si>
    <t xml:space="preserve">Забивка вертикальных заземлителей механизированная на глубину до 5 м </t>
  </si>
  <si>
    <t>шт.</t>
  </si>
  <si>
    <t xml:space="preserve">Устройство заземления из полосы стальной 40х5мм для соединения электродов </t>
  </si>
  <si>
    <r>
      <t xml:space="preserve">полоса стальная 40х5мм, вес 1 м - 1,57 кг                       </t>
    </r>
    <r>
      <rPr>
        <b/>
        <sz val="12"/>
        <color theme="1"/>
        <rFont val="Times New Roman"/>
        <family val="1"/>
        <charset val="204"/>
      </rPr>
      <t/>
    </r>
  </si>
  <si>
    <t>Разработка грунта (2 группа) в траншеях вручную для заземляющего устройства без креплений с откосами</t>
  </si>
  <si>
    <t>(Д*Ш*Г) 7м*0,3м*0,5м  (для одной опоры)</t>
  </si>
  <si>
    <t>Засыпка вручную траншеи (2 группа грунтов)</t>
  </si>
  <si>
    <t>Строительные работы КЛ-20 кВ</t>
  </si>
  <si>
    <t xml:space="preserve">Разработка грунта вручную в траншеях </t>
  </si>
  <si>
    <t xml:space="preserve">группа грунтов - 2; </t>
  </si>
  <si>
    <t>Шурфление</t>
  </si>
  <si>
    <t>группа грунтов - 2;</t>
  </si>
  <si>
    <t>Устройство постели под кабель</t>
  </si>
  <si>
    <t xml:space="preserve">1 траншея 3 КЛ
1 КЛ-20 кВ 200 метров + 2 последующие
Песок: 8 м3 (Д*Ш*Г) 200м*0,4м*0,8м
</t>
  </si>
  <si>
    <t>Прокладка трубы напорной ПНД диаметром 160 мм</t>
  </si>
  <si>
    <t>Покрытие кабеля плитами ПЗК 360х480х16 мм, проложенного в траншее</t>
  </si>
  <si>
    <t>п.м./шт</t>
  </si>
  <si>
    <t>200/417</t>
  </si>
  <si>
    <t>ПЗК 360х480х16 мм</t>
  </si>
  <si>
    <t>Обратная засыпка траншеи песком</t>
  </si>
  <si>
    <t>Обратная засыпка траншеи обычным грунтом (2 группа грунтов)</t>
  </si>
  <si>
    <t>ПНР ВЛЗ-20 кВ</t>
  </si>
  <si>
    <t>Измерение сопротивления растеканию тока заземлителя</t>
  </si>
  <si>
    <t>1 измерение</t>
  </si>
  <si>
    <t>Измерение переходных сопротивлений контактных соединений</t>
  </si>
  <si>
    <t>Проверка электической цепи между заземлителями и заземляемыми элементами</t>
  </si>
  <si>
    <t>1 точка</t>
  </si>
  <si>
    <t>Измерение сопротивлений и емкости электрических машин и аппаратов</t>
  </si>
  <si>
    <t>Монтажные работы КЛ-20 кВ</t>
  </si>
  <si>
    <t xml:space="preserve">Монтаж перфорированного лотка 50х200х2500 мм с крышкой для защиты кабеля на опоре </t>
  </si>
  <si>
    <t xml:space="preserve">вес 1 м перфорированного лотка 50х200х2500 - 1,61 кг; вес 1 м крышки на перфорированный лоток 50х200х2500 - 1,14 кг </t>
  </si>
  <si>
    <t>Монтаж муфты концевой "Прогресс" ПКНтО 20-70/120-В  GPH МКС на опоре</t>
  </si>
  <si>
    <t>Монтаж муфты концевой внутренней установки POLT 24D/1XI-L16 B (120-240)</t>
  </si>
  <si>
    <t>Монтаж адаптера RICS 5133</t>
  </si>
  <si>
    <t>Присоединение к зажимам жил проложенных кабелей (к оборудованию ТП и на опоре)</t>
  </si>
  <si>
    <t>жил</t>
  </si>
  <si>
    <t>ПНР КЛ 20 кВ</t>
  </si>
  <si>
    <t>Фазировка электрический линии</t>
  </si>
  <si>
    <t>1 фазировка</t>
  </si>
  <si>
    <t>Измерение сопротивления изоляции до и после высоковольтных испытаний</t>
  </si>
  <si>
    <t>1 испытание</t>
  </si>
  <si>
    <t>Высоковольтные испытание кабеля силового напряжением до 35 кВ</t>
  </si>
  <si>
    <t>Опеределение электрической рабочей емкости жил</t>
  </si>
  <si>
    <t>Монтаж ВВ учёта</t>
  </si>
  <si>
    <t>Установка трансформаторов тока ТОЛ-20-2</t>
  </si>
  <si>
    <t>Установка трансформаторов напряжения ЗНИОЛ-20</t>
  </si>
  <si>
    <t>Установка счётчика электрической энергии</t>
  </si>
  <si>
    <t>Обвязка высковольтных средств учёта</t>
  </si>
  <si>
    <t>комплекс</t>
  </si>
  <si>
    <t>ПНР ВВ учёта</t>
  </si>
  <si>
    <t>Установка КРУН</t>
  </si>
  <si>
    <t>Разработка грунта</t>
  </si>
  <si>
    <t>Укладка основания из блоково ФБС 9-3-6</t>
  </si>
  <si>
    <t>Установка КРУН 20 кВ
(С элегазовым комплектным распределительным устройством 20 кВ типа: RM-6, Функция: IBI)</t>
  </si>
  <si>
    <t>Заземление КРУН</t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</si>
  <si>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8=90,48 кг</t>
    </r>
  </si>
  <si>
    <t xml:space="preserve">(Д*Ш*Г) 30м*0,3м*0,5м </t>
  </si>
  <si>
    <t>Выполнение ограждения КРУН</t>
  </si>
  <si>
    <t>Монтаж ограждения КРУН</t>
  </si>
  <si>
    <r>
      <t>Количиство столбов: 9 (9,6 кг шт.)
Сетка: 8 шт. размером 2500*2000 (3,75 кг. 1 секции.)
Калитка (ворота): 1шт. (12,3 кг)</t>
    </r>
    <r>
      <rPr>
        <b/>
        <sz val="12"/>
        <color theme="1"/>
        <rFont val="Times New Roman"/>
        <family val="1"/>
        <charset val="204"/>
      </rPr>
      <t/>
    </r>
  </si>
  <si>
    <t>ПНР КРУН</t>
  </si>
  <si>
    <t>Максимальные токовые защиты (МТЗ), защита прямого действия с реле: двумя</t>
  </si>
  <si>
    <t>Измерение сопротивления изоляции мегаомметром обмоток машин и аппаратов</t>
  </si>
  <si>
    <t>Испытания шин напряжением 20 кВ</t>
  </si>
  <si>
    <t>Испытания разъединителя трехполюсныого напряжением 20 кВ</t>
  </si>
  <si>
    <t>Испытания элегазового выключателя напряжением 20 кВ</t>
  </si>
  <si>
    <t>т</t>
  </si>
  <si>
    <r>
      <t xml:space="preserve">Плита размером 3000*1500*160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2,2 т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 xml:space="preserve">0,72 м3; 
</t>
    </r>
    <r>
      <rPr>
        <b/>
        <sz val="12"/>
        <color theme="1"/>
        <rFont val="Times New Roman"/>
        <family val="1"/>
        <charset val="204"/>
      </rPr>
      <t>общий вес плит</t>
    </r>
    <r>
      <rPr>
        <sz val="12"/>
        <color theme="1"/>
        <rFont val="Times New Roman"/>
        <family val="1"/>
        <charset val="204"/>
      </rPr>
      <t>: 4,4 т</t>
    </r>
  </si>
  <si>
    <t xml:space="preserve">Демонтаж вертикальных заземлителей длина до 5 м </t>
  </si>
  <si>
    <t>Разработка грунта (2 группа) в траншеях вручную для демонтажа заземляющего устройства без креплений с откосами</t>
  </si>
  <si>
    <t>Погрузка демонтируемых конструкций, перевозка на расстояние 2 км и разгрузка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</si>
  <si>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
общий вес плит: </t>
    </r>
    <r>
      <rPr>
        <sz val="12"/>
        <color theme="1"/>
        <rFont val="Times New Roman"/>
        <family val="1"/>
        <charset val="204"/>
      </rPr>
      <t>43,2 т</t>
    </r>
  </si>
  <si>
    <t>Укладка основания из дорожных плит (2П30.18.30),</t>
  </si>
  <si>
    <t xml:space="preserve">На одну опору:
- стойка опоры СВ 110-5 - 2 шт.,
- плита П-3И - 2 шт.;
- траверсы стальные (ТМ6) - 23 кг;
- накладка ОГ2 - 1,9 кг*2 шт.;
- накладка ОГ5 - 1,1 кг*1 шт.;
- хомут Х42 - 1,2 кг *1 шт.;
- болт Б5 - 0,6 кг *1 шт.;
- кронштейн У4 - 6,5 кг*1 шт.;
- стяжка Г1 5,7 кг* 2 шт.;
- штыревой изолятор высоковольтный ШФ-20-Г - 3 шт.;
- колпачок КБ - 1 шт.;
- зажим плашечный - 2 шт.                                </t>
  </si>
  <si>
    <r>
      <t xml:space="preserve">На одну опору:
- стойка опоры СВ 110-5 - 1 шт.,  
- траверсы стальные (ТМ63) - 22,3 кг;
 - хомут Х51 - 1 шт.;
- штыревой изолятор высоковольтный ШФ-20-Г - 3 шт.; 
- колпачок К9 - 3 шт.;
- спиральная вязка типа СВ 120 - 3 шт.;
- зажим плашечный CD35 - 1 шт.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</t>
    </r>
  </si>
  <si>
    <t xml:space="preserve">На одну опору:
- стойка опоры СВ 110-5 - 3 шт.,
- плита П-3И - 3 шт.;
- траверсы стальные (ТМ56) - 33 кг;
- траверсы стальные (ТМ55) - 3,9 кг;
- стяжка Г1 5,7 кг* 3 шт.;
- болт М20х260 - 0,71 кг *2 шт.;
- штыревой изолятор высоковольтный ШФ-20-Г - 3 шт.;
- колпачок К9 - 3 шт.;
- спиральная вязка СВ 120 - 6 шт.;
- анкерный зажим - 6 шт.;
- зажим плашечный CD35 - 3 шт.                               </t>
  </si>
  <si>
    <t xml:space="preserve">компл. </t>
  </si>
  <si>
    <t>Демонтаж железобетонной опоры ВЛЗ-20 кВ с траверсами без приставок, одностоечной с одним подкосом (А10-2), включая демонтаж ж/б плиты П-3И</t>
  </si>
  <si>
    <t>Демонтаж железобетонной опоры ВЛЗ-20 кВ с траверсами без приставок, одностоечной с двумя подкосами (УАж20-1) и плитой П-3И, включая демонтаж ж/б плиты П-3И</t>
  </si>
  <si>
    <t>Демонтаж опусков из круглой стали диам. 12 для заземления опор</t>
  </si>
  <si>
    <t>Демонтаж провода СИП-3 1х120-20кВ в населенной местности  с помощью механизмов (3 провода)</t>
  </si>
  <si>
    <t>Демонтаж ограничителей перенапряжения ОПН-П/3ЭУ-20/24.0/10/400 УХЛ1с заземлением с помощью механизмов</t>
  </si>
  <si>
    <t xml:space="preserve">Демонтаж полосы стальной 40х5мм для соединения электродов </t>
  </si>
  <si>
    <t>Разработка грунта вручную</t>
  </si>
  <si>
    <t>на один комплект:
- ОПН-П/3ЭУ-20/24.0/10/400 УХЛ1 - 3 шт.;
- траверсы стальные - 14кг;
- сталь круглая диаметром 10 мм (8м), вес 1 м - 0,616 кг</t>
  </si>
  <si>
    <t>Пусконаладочные работы</t>
  </si>
  <si>
    <t>Строительно-монтажные работы</t>
  </si>
  <si>
    <t>по существующей конструкции</t>
  </si>
  <si>
    <t xml:space="preserve">Муфта ПКНтО 20-70/120-В  GPH МКС </t>
  </si>
  <si>
    <t>POLT 24D/1XI-L16 B (120-240)</t>
  </si>
  <si>
    <t>Адаптер RICS 5133</t>
  </si>
  <si>
    <t>Трансформаторы тока ТОЛ-20-2</t>
  </si>
  <si>
    <t>Трансформаторы напряжения ЗНИОЛ-20</t>
  </si>
  <si>
    <t>АЛЬФА А1800</t>
  </si>
  <si>
    <t>Погрузка, перевозка на 57 км и утилизация разработанного грунта</t>
  </si>
  <si>
    <t>плотность грунта - 1,75 т/м3</t>
  </si>
  <si>
    <t>Устройство основания из песка</t>
  </si>
  <si>
    <t>Устройство вертикальных заземлителей</t>
  </si>
  <si>
    <t xml:space="preserve">Материал Заказика: 
- количиство столбов: 11 (9,6 кг шт.)
- сетка: 11 шт. размером 2500*2000 (3,75 кг. 1 секции.)
- калитка (ворота): 1шт. (12,3 кг)
</t>
  </si>
  <si>
    <t>Благоустройство</t>
  </si>
  <si>
    <t>Подготовка почвы для устройства  газона с внесением растительной земли слоем 15 см вручную</t>
  </si>
  <si>
    <t>Посев газонов вручную</t>
  </si>
  <si>
    <r>
      <t xml:space="preserve">сталь круглая диаметром 12 мм, вес 1 м - 0,888 кг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0,888 кг х 162 = 143,856 кг</t>
    </r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</si>
  <si>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48=542,88 кг</t>
    </r>
  </si>
  <si>
    <t xml:space="preserve">сеч. 120 мм2 - 18 шт.     </t>
  </si>
  <si>
    <t xml:space="preserve">(Д*Ш*Г) 7м*0,3м*0,5м  
ИТОГО: 9 м3                                                    </t>
  </si>
  <si>
    <t xml:space="preserve">Демонтаж полосы стальной 40х4мм для соединения электродов </t>
  </si>
  <si>
    <r>
      <t xml:space="preserve">полоса стальная 40х4 мм, вес 1 м - 1,26 кг         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
 - полоса стальная - 1,26 кг х 60=75,6 кг     </t>
    </r>
  </si>
  <si>
    <r>
      <t xml:space="preserve">сталь угловая 50х50х5 L=2,5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
 - сталь угловая - 3,77 кг х 2,5 х 14=131,95 кг </t>
    </r>
  </si>
  <si>
    <r>
      <rPr>
        <b/>
        <sz val="12"/>
        <color theme="1"/>
        <rFont val="Times New Roman"/>
        <family val="1"/>
        <charset val="204"/>
      </rPr>
      <t>Общий вес стальных конструкций:</t>
    </r>
    <r>
      <rPr>
        <sz val="12"/>
        <color theme="1"/>
        <rFont val="Times New Roman"/>
        <family val="1"/>
        <charset val="204"/>
      </rPr>
      <t xml:space="preserve"> 
(9*9,6+3,75*8+12,3)/1000=0,129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</si>
  <si>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ограждения КРУН</t>
  </si>
  <si>
    <r>
      <rPr>
        <b/>
        <sz val="12"/>
        <color theme="1"/>
        <rFont val="Times New Roman"/>
        <family val="1"/>
        <charset val="204"/>
      </rPr>
      <t>Общий вес стальных изделий:</t>
    </r>
    <r>
      <rPr>
        <sz val="12"/>
        <color theme="1"/>
        <rFont val="Times New Roman"/>
        <family val="1"/>
        <charset val="204"/>
      </rPr>
      <t xml:space="preserve"> (90,48+47,1)/1000=0,138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</si>
  <si>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Погрузка демонтируемых изделий, перевозка на расстояние 2 км и разгрузка</t>
  </si>
  <si>
    <r>
      <t xml:space="preserve">полоса стальная 40х5мм, вес 1 м - 1,57 кг
Вес: 47,1 кг        </t>
    </r>
    <r>
      <rPr>
        <b/>
        <sz val="12"/>
        <color theme="1"/>
        <rFont val="Times New Roman"/>
        <family val="1"/>
        <charset val="204"/>
      </rPr>
      <t/>
    </r>
  </si>
  <si>
    <t xml:space="preserve">Демонтаж заземления из полосы стальной 40х5мм для соединения электродов </t>
  </si>
  <si>
    <t xml:space="preserve">Демотаж вертикальных заземлителей механизированная на глубину до 5 м </t>
  </si>
  <si>
    <t>Демотаж заземления КРУН</t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</si>
  <si>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(60+132+1)/1000=1,94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</si>
  <si>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Вес КРУН:0,54 т</t>
  </si>
  <si>
    <t>Демонтаж КРУН 20 кВ
(С элегазовым комплектным распределительным устройством 20 кВ типа: RM-6, Функция: IBI)</t>
  </si>
  <si>
    <r>
      <t xml:space="preserve">Вес одного блока: 0,35 т; </t>
    </r>
    <r>
      <rPr>
        <b/>
        <sz val="12"/>
        <color theme="1"/>
        <rFont val="Times New Roman"/>
        <family val="1"/>
        <charset val="204"/>
      </rPr>
      <t xml:space="preserve">
Общий вес блков</t>
    </r>
    <r>
      <rPr>
        <sz val="12"/>
        <color theme="1"/>
        <rFont val="Times New Roman"/>
        <family val="1"/>
        <charset val="204"/>
      </rPr>
      <t>: 1,4 т</t>
    </r>
  </si>
  <si>
    <t>Демонтаж ж.б. блоков ФБС 9-3-6, погрузка демонтируемых ж.б. блоков, перевозка на расстояние 2 км и разгрузка (Основание под КРУН)</t>
  </si>
  <si>
    <t>2,266/3,97</t>
  </si>
  <si>
    <t>м3/т</t>
  </si>
  <si>
    <t>Погрузка, перевозка на 57 км и утилизация</t>
  </si>
  <si>
    <t>Демотаж КРУН</t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</si>
  <si>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(60+132+1)/1000=0,193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</si>
  <si>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АЛЬФА А1800 - 1 шт.
Вес: 1 кг - 1 шт.
Общий вес: 1 кг.</t>
  </si>
  <si>
    <t>Демотаж счётчика электрической энергии</t>
  </si>
  <si>
    <t>Трансформаторы напряжения ЗНИОЛ-20 - 3 шт.
Вес: 44 кг - 1 шт.
Общий вес: 132 кг.</t>
  </si>
  <si>
    <t>Демотаж трансформаторов напряжения ЗНИОЛ-20</t>
  </si>
  <si>
    <r>
      <t xml:space="preserve">Трансформаторы тока ТОЛ-20-2 - 3 шт.
</t>
    </r>
    <r>
      <rPr>
        <b/>
        <sz val="12"/>
        <color theme="1"/>
        <rFont val="Times New Roman"/>
        <family val="1"/>
        <charset val="204"/>
      </rPr>
      <t>Вес:</t>
    </r>
    <r>
      <rPr>
        <sz val="12"/>
        <color theme="1"/>
        <rFont val="Times New Roman"/>
        <family val="1"/>
        <charset val="204"/>
      </rPr>
      <t xml:space="preserve"> 20 кг - 1 шт.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60 кг.</t>
    </r>
  </si>
  <si>
    <t>Демотаж трансформаторов тока ТОЛ-20-2</t>
  </si>
  <si>
    <t>Демонтаж ВВ учёта</t>
  </si>
  <si>
    <t>Отсоединение жил проложенных кабелей (от оборудования ТП и на опоре)</t>
  </si>
  <si>
    <t>Демотаж адаптера RICS 5133</t>
  </si>
  <si>
    <t>Демонтаж муфты концевой внутренней установки POLT 24D/1XI-L16 B (120-240)</t>
  </si>
  <si>
    <t>Демотаж муфты концевой "Прогресс" ПКНтО 20-70/120-В  GPH МКС на опоре</t>
  </si>
  <si>
    <t>Демотаж перфорированного лотка 50х200х2500 мм с крышкой (для защиты кабеля на опоре)</t>
  </si>
  <si>
    <t>Демонтаж трубы напорной ПНД диаметром 160 мм</t>
  </si>
  <si>
    <t>Демонтаж плит ПЗК 360х480х16 мм</t>
  </si>
  <si>
    <t>группа грунтов - 1</t>
  </si>
  <si>
    <t>Разработка песка вручную</t>
  </si>
  <si>
    <t>группа грунтов - 2</t>
  </si>
  <si>
    <t>Демонтажные работы по КЛ-20 кВ</t>
  </si>
  <si>
    <t xml:space="preserve">компл. 
</t>
  </si>
  <si>
    <r>
      <t xml:space="preserve">Тип: PDR 10
вес: 2,3 кг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2,3 кг х 16=36,8 кг</t>
    </r>
  </si>
  <si>
    <t>Демонтаж длинно-искрового разрядника петлевого типа PDR 10 с заземлением с помощью механизмов</t>
  </si>
  <si>
    <t>220,8+229+213+143,856+56+19,712+542,88+175,84</t>
  </si>
  <si>
    <t>13860+11250+1100+10125+990</t>
  </si>
  <si>
    <t>Демонтаж ВЛЗ-20 кВ</t>
  </si>
  <si>
    <r>
      <t xml:space="preserve">вес 1 м перфорированного лотка 50х200х2500 - 1,61 кг; 
вес 1 м крышки на перф-ый лоток 50х200х2500 - 1,14 кг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20*2,75=55 кг</t>
    </r>
  </si>
  <si>
    <r>
      <t xml:space="preserve">Муфта ПКНтО 20-70/120-В  GPH МКС
Вес: 1,1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9,9 кг</t>
    </r>
  </si>
  <si>
    <r>
      <t xml:space="preserve">Муфта POLT 24D/1XI-L16 B (120-240)
Вес: 1,1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9,9 кг</t>
    </r>
  </si>
  <si>
    <r>
      <t xml:space="preserve">Адаптер RICS 5133
Вес: 1,3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11,7 кг</t>
    </r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</si>
  <si>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(721,8+21,65+108,27+55+9,9+9,9+11,7)/1000=0,938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</si>
  <si>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 xml:space="preserve">Материал заказчика
вес КТП 20/0,4-630- 3750 кг
</t>
  </si>
  <si>
    <t>Прокладка кабелей АПвПуг 3х(1х120/35)-20  в трубах ПНД-160</t>
  </si>
  <si>
    <t>Прокладка кабелей АПвПуг 3х(1х120/35)-20  по приямку ТП с креплением на поворотах и в конце трассы</t>
  </si>
  <si>
    <t xml:space="preserve">АПвПуг 3х(1х120/35)-20
</t>
  </si>
  <si>
    <t>Прокладка кабелей АПвПуг 3х(1х120/35)-20  по опоре с креплением по всей длине</t>
  </si>
  <si>
    <t>Демонтаж кабелей АПвПуг 3х(1х120/35)-20  в трубах ПНД-160</t>
  </si>
  <si>
    <t>Демонтаж кабелей АПвПуг 3х(1х120/35)-20 в приямке ТП</t>
  </si>
  <si>
    <t>Демонтаж кабелей АПвПуг 3х(1х120/35)-20  на опоре</t>
  </si>
  <si>
    <t>АПвПуг 3х(1х120/35)-20
Вес: 1,203 кг/м
Общий Вес: 600*1,203= 721,8 кг</t>
  </si>
  <si>
    <t>АПвПуг 3х(1х120/35)-20
Вес: 1,203кг/м
Общий Вес: 18*1,203= 21,65 кг</t>
  </si>
  <si>
    <t>АПвПуг 3х(1х120/35)-20
Вес: 1,203 кг/м
Общий Вес: 90*1,203= 108,27 кг</t>
  </si>
  <si>
    <t>Предварительная ведомость объемов работ на выполнение работ по строительству 
КТП 20/0,4 кВ и КВЛ 20 кВ от СП-17</t>
  </si>
  <si>
    <t>6 опор</t>
  </si>
  <si>
    <t>Производство ГНБ для прокладки КЛ-20 кВ</t>
  </si>
  <si>
    <t>Устройство подъездных дорог для выполнения работ по установке КТП-новая</t>
  </si>
  <si>
    <t>Установка КТП-новая 20/0,4 кВ</t>
  </si>
  <si>
    <t>Две проходки под две трубы 100 мм</t>
  </si>
  <si>
    <t xml:space="preserve">сеч. 120 мм2 - 21шт.     </t>
  </si>
  <si>
    <t>Демонтаж железобетонной опоры ВЛЗ-20 кВ с траверсами без приставок, одностоечной без подкоса (П20-3Н)</t>
  </si>
  <si>
    <r>
      <rPr>
        <b/>
        <sz val="12"/>
        <color theme="1"/>
        <rFont val="Times New Roman"/>
        <family val="1"/>
        <charset val="204"/>
      </rPr>
      <t xml:space="preserve">Вес одной опоры: 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СВ-110 - 1125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
- стойка опоры (ж/б) - 1125 кг. х 2 =9360 кг;                                                                                            - стальные конструкции - 27,6 кг х 2 = 55,2 кг</t>
    </r>
  </si>
  <si>
    <r>
      <rPr>
        <b/>
        <sz val="12"/>
        <color theme="1"/>
        <rFont val="Times New Roman"/>
        <family val="1"/>
        <charset val="204"/>
      </rPr>
      <t xml:space="preserve">Вес одной опоры: 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кг*2 шт.;                                 
 - плита П-3И (ж/б) - 110 кг*2 шт.                          
  - стальные конструкции - 45,82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
 - стойка опоры (ж/б) - 1125 кг х 2  х 2 = 4500 кг;                                                                         - плита П-3И (ж/б) - 110 кг х 2 х 2 =440 кг;                                                                                 - стальные конструкции - 45,82 кг х 2 = 91,6 кг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</si>
  <si>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- 1180 кг*3 шт.;                                  
- плита П-3И (ж/б) - 110 кг.*3 шт.                      
- стальные конструкции - 71,12 кг              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
 - стойка опоры (ж/б) - 1180 кг х 3 х 2 =7080 кг;                                                                         - плита П-3И (ж/б) - 110 кг х 3 х 2=660 кг;                                                                                 - стальные конструкции - 71,12 кг х 2 = 142 кг</t>
    </r>
  </si>
  <si>
    <r>
      <t xml:space="preserve">сталь круглая диаметром 12 мм, вес 1 м - 0,888 кг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0,888 кг х 61 = 143,856 кг</t>
    </r>
  </si>
  <si>
    <r>
      <t xml:space="preserve">0,364 кг/м. 
200 метров по трассе
600 метров СИП-3                                                           
</t>
    </r>
    <r>
      <rPr>
        <b/>
        <sz val="12"/>
        <color theme="1"/>
        <rFont val="Times New Roman"/>
        <family val="1"/>
        <charset val="204"/>
      </rPr>
      <t>Общий вес</t>
    </r>
    <r>
      <rPr>
        <sz val="12"/>
        <color theme="1"/>
        <rFont val="Times New Roman"/>
        <family val="1"/>
        <charset val="204"/>
      </rPr>
      <t xml:space="preserve">:                                                                                                           0,364 кг х 600 м = 218,4 кг                              </t>
    </r>
  </si>
  <si>
    <r>
      <rPr>
        <b/>
        <sz val="12"/>
        <color theme="1"/>
        <rFont val="Times New Roman"/>
        <family val="1"/>
        <charset val="204"/>
      </rPr>
      <t xml:space="preserve">Вес одного комплекта: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- траверсы стальные - (14кг);                           
- ОПН-П/3ЭУ-20/24.0/10/400 УХЛ1 - (5,3 кг за 3 шт.)                                                                                    - сталь круглая диаметром 10 мм (8м), вес 1 м - 0,616 кг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 - траверсы стальные - 14 кг = 14 кг;                                                                                                - ОПН-П/3ЭУ-20/24.0/10/400 УХЛ1 - 5,3 кг х 1 = 5,3 кг;                                                                   - сталь круглая - 0,616 кг х 8*1=4,928 кг</t>
    </r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</si>
  <si>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18=203,58 кг</t>
    </r>
  </si>
  <si>
    <r>
      <t xml:space="preserve">полоса стальная 40х5мм, вес 1 м - 1,57 кг        
 </t>
    </r>
    <r>
      <rPr>
        <b/>
        <sz val="12"/>
        <color theme="1"/>
        <rFont val="Times New Roman"/>
        <family val="1"/>
        <charset val="204"/>
      </rPr>
      <t xml:space="preserve">Общий вес:
</t>
    </r>
    <r>
      <rPr>
        <sz val="12"/>
        <color theme="1"/>
        <rFont val="Times New Roman"/>
        <family val="1"/>
        <charset val="204"/>
      </rPr>
      <t>- полоса стальная - 1,57 кг х 112=56,52 кг</t>
    </r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</si>
  <si>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(9360+4500+7080+440+660)/1000=22,04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(55,2+91,6+142+54,168+13,8+56,52+14+5,3)/1000=0,42 т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вес проводов: </t>
    </r>
    <r>
      <rPr>
        <sz val="12"/>
        <color theme="1"/>
        <rFont val="Times New Roman"/>
        <family val="1"/>
        <charset val="204"/>
      </rPr>
      <t>218,4/1000</t>
    </r>
    <r>
      <rPr>
        <b/>
        <sz val="12"/>
        <color theme="1"/>
        <rFont val="Times New Roman"/>
        <family val="1"/>
        <charset val="204"/>
      </rPr>
      <t>=</t>
    </r>
    <r>
      <rPr>
        <sz val="12"/>
        <color theme="1"/>
        <rFont val="Times New Roman"/>
        <family val="1"/>
        <charset val="204"/>
      </rPr>
      <t xml:space="preserve"> 0,218 т
</t>
    </r>
    <r>
      <rPr>
        <b/>
        <sz val="12"/>
        <color theme="1"/>
        <rFont val="Times New Roman"/>
        <family val="1"/>
        <charset val="204"/>
      </rPr>
      <t>вес оборудования:</t>
    </r>
    <r>
      <rPr>
        <sz val="12"/>
        <color theme="1"/>
        <rFont val="Times New Roman"/>
        <family val="1"/>
        <charset val="204"/>
      </rPr>
      <t xml:space="preserve"> (5,3)/1000= 0,005 т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22,683 т</t>
    </r>
  </si>
  <si>
    <t>Демонтаж КТП-новая</t>
  </si>
  <si>
    <t xml:space="preserve">Установка КТП-новая </t>
  </si>
  <si>
    <t xml:space="preserve">Монтаж ограждения КТП-новая </t>
  </si>
  <si>
    <t>Демонтаж КТП 0,4/20-1000 - КТП</t>
  </si>
  <si>
    <t>Демонтаж ж.б. плит (2П30.18.30), погрузка демонтируемых ж.б. плит, перевозка на расстояние 2 км и разгрузка (Основание под КТП 0,4/20-1000)</t>
  </si>
  <si>
    <t>Погрузка демонтируемых конструкций (КТП 0,4/20-1000), перевозка на расстояние 2 км и разгрузка</t>
  </si>
  <si>
    <t xml:space="preserve">вес КТП 0,4/20-1000- 3750 кг
</t>
  </si>
  <si>
    <t>Демонтаж заземления и ограждения КТП-новая</t>
  </si>
  <si>
    <t>Демонтаж ограждения КТП</t>
  </si>
  <si>
    <r>
      <t xml:space="preserve">Количиство столбов: 11 (9,6 кг шт.)
Сетка: 11 шт. размером 2500*2000 (3,75 кг. 1 секции.)
Калитка (ворота): 1шт. (12,3 кг)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0,159 т</t>
    </r>
  </si>
  <si>
    <r>
      <rPr>
        <b/>
        <sz val="12"/>
        <color theme="1"/>
        <rFont val="Times New Roman"/>
        <family val="1"/>
        <charset val="204"/>
      </rPr>
      <t>Общий вес стальных конструкций:</t>
    </r>
    <r>
      <rPr>
        <sz val="12"/>
        <color theme="1"/>
        <rFont val="Times New Roman"/>
        <family val="1"/>
        <charset val="204"/>
      </rPr>
      <t xml:space="preserve"> (131,95+75,6+159)/1000=0,36655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</si>
  <si>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Предварительная ведомость объемов работ на выполнение работ по демонтажу
КТП 20/0,4 кВ и КВЛ 20 кВ от СП-17</t>
  </si>
  <si>
    <t>Приложение № 4 к договору от __.__.2019г. № _____________________</t>
  </si>
  <si>
    <t>Заказчик:</t>
  </si>
  <si>
    <t>Подрядчик:</t>
  </si>
  <si>
    <t>Приложение № 4 к договору от __.__.2019г. №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</si>
</sst>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6" fillId="0" borderId="0"/>
  </cellStyleXfs>
  <cellXfs count="77">
    <xf numFmtId="0" fontId="0" fillId="0" borderId="0" xfId="0"/>
    <xf numFmtId="0" fontId="1" fillId="0" borderId="0" xfId="2" applyFont="1" applyFill="1"/>
    <xf numFmtId="0" fontId="0" fillId="0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7" fillId="2" borderId="0" xfId="1" applyFont="1" applyFill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0" fillId="2" borderId="0" xfId="0" applyFill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0" xfId="2" applyFill="1"/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center" vertical="center"/>
    </xf>
    <xf numFmtId="0" fontId="7" fillId="0" borderId="0" xfId="5" applyFont="1" applyFill="1" applyAlignment="1">
      <alignment horizontal="left" wrapText="1"/>
    </xf>
    <xf numFmtId="0" fontId="1" fillId="0" borderId="2" xfId="2" applyFont="1" applyFill="1" applyBorder="1" applyAlignment="1">
      <alignment horizontal="left" vertical="center" wrapText="1"/>
    </xf>
    <xf numFmtId="0" fontId="1" fillId="0" borderId="2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left" vertical="center"/>
    </xf>
    <xf numFmtId="164" fontId="1" fillId="0" borderId="0" xfId="2" applyNumberFormat="1" applyFont="1" applyFill="1"/>
    <xf numFmtId="43" fontId="1" fillId="0" borderId="0" xfId="3" applyFont="1" applyFill="1"/>
    <xf numFmtId="0" fontId="5" fillId="0" borderId="2" xfId="2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vertical="center" wrapText="1"/>
    </xf>
    <xf numFmtId="0" fontId="1" fillId="0" borderId="3" xfId="2" applyFont="1" applyFill="1" applyBorder="1" applyAlignment="1">
      <alignment vertical="center" wrapText="1"/>
    </xf>
    <xf numFmtId="0" fontId="1" fillId="0" borderId="6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left" vertical="center"/>
    </xf>
    <xf numFmtId="0" fontId="1" fillId="0" borderId="4" xfId="2" applyFont="1" applyFill="1" applyBorder="1" applyAlignment="1">
      <alignment horizontal="left" vertical="center" wrapText="1"/>
    </xf>
    <xf numFmtId="0" fontId="8" fillId="0" borderId="0" xfId="2" applyFill="1" applyAlignment="1">
      <alignment vertical="center"/>
    </xf>
    <xf numFmtId="0" fontId="1" fillId="0" borderId="0" xfId="2" applyFont="1" applyFill="1" applyAlignment="1">
      <alignment vertical="center"/>
    </xf>
    <xf numFmtId="0" fontId="8" fillId="0" borderId="0" xfId="2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14" fontId="1" fillId="0" borderId="0" xfId="2" applyNumberFormat="1" applyFont="1" applyFill="1"/>
    <xf numFmtId="0" fontId="1" fillId="0" borderId="0" xfId="2" applyFont="1" applyFill="1" applyAlignment="1">
      <alignment horizontal="right"/>
    </xf>
    <xf numFmtId="0" fontId="1" fillId="2" borderId="2" xfId="2" applyFont="1" applyFill="1" applyBorder="1" applyAlignment="1">
      <alignment horizontal="center" vertical="center"/>
    </xf>
    <xf numFmtId="0" fontId="1" fillId="2" borderId="2" xfId="2" applyFont="1" applyFill="1" applyBorder="1" applyAlignment="1">
      <alignment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2 2" xfId="4"/>
    <cellStyle name="Обычный 2 2 2" xfId="5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view="pageBreakPreview" topLeftCell="A85" zoomScale="145" zoomScaleNormal="85" zoomScaleSheetLayoutView="145" workbookViewId="0">
      <selection activeCell="E99" sqref="E99"/>
    </sheetView>
  </sheetViews>
  <sheetFormatPr defaultRowHeight="15" x14ac:dyDescent="0.25"/>
  <cols>
    <col min="1" max="1" width="4.85546875" style="2" customWidth="1"/>
    <col min="2" max="2" width="65.42578125" style="2" customWidth="1"/>
    <col min="3" max="3" width="14.140625" style="2" bestFit="1" customWidth="1"/>
    <col min="4" max="4" width="15.140625" style="2" customWidth="1"/>
    <col min="5" max="5" width="59" style="2" customWidth="1"/>
    <col min="6" max="16384" width="9.140625" style="2"/>
  </cols>
  <sheetData>
    <row r="1" spans="1:5" ht="15.75" x14ac:dyDescent="0.25">
      <c r="A1" s="3"/>
      <c r="B1" s="3"/>
      <c r="C1" s="3"/>
      <c r="D1" s="3"/>
      <c r="E1" s="4" t="s">
        <v>228</v>
      </c>
    </row>
    <row r="2" spans="1:5" ht="15.75" x14ac:dyDescent="0.25">
      <c r="A2" s="3"/>
      <c r="B2" s="3"/>
      <c r="C2" s="3"/>
      <c r="D2" s="3"/>
      <c r="E2" s="5"/>
    </row>
    <row r="3" spans="1:5" ht="50.25" customHeight="1" x14ac:dyDescent="0.25">
      <c r="A3" s="60" t="s">
        <v>196</v>
      </c>
      <c r="B3" s="61"/>
      <c r="C3" s="61"/>
      <c r="D3" s="61"/>
      <c r="E3" s="61"/>
    </row>
    <row r="4" spans="1:5" ht="34.5" customHeight="1" x14ac:dyDescent="0.25">
      <c r="A4" s="62" t="s">
        <v>0</v>
      </c>
      <c r="B4" s="62"/>
      <c r="C4" s="62"/>
      <c r="D4" s="62"/>
      <c r="E4" s="62"/>
    </row>
    <row r="5" spans="1:5" ht="31.5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</row>
    <row r="6" spans="1:5" ht="15.75" x14ac:dyDescent="0.25">
      <c r="A6" s="64" t="s">
        <v>115</v>
      </c>
      <c r="B6" s="65"/>
      <c r="C6" s="65"/>
      <c r="D6" s="65"/>
      <c r="E6" s="66"/>
    </row>
    <row r="7" spans="1:5" ht="15.75" x14ac:dyDescent="0.25">
      <c r="A7" s="67" t="s">
        <v>6</v>
      </c>
      <c r="B7" s="67"/>
      <c r="C7" s="67"/>
      <c r="D7" s="67"/>
      <c r="E7" s="67"/>
    </row>
    <row r="8" spans="1:5" ht="15.75" x14ac:dyDescent="0.25">
      <c r="A8" s="25">
        <v>1</v>
      </c>
      <c r="B8" s="26" t="s">
        <v>7</v>
      </c>
      <c r="C8" s="25" t="s">
        <v>8</v>
      </c>
      <c r="D8" s="25">
        <v>380</v>
      </c>
      <c r="E8" s="27" t="s">
        <v>9</v>
      </c>
    </row>
    <row r="9" spans="1:5" ht="31.5" x14ac:dyDescent="0.25">
      <c r="A9" s="25">
        <v>2</v>
      </c>
      <c r="B9" s="28" t="s">
        <v>10</v>
      </c>
      <c r="C9" s="25" t="s">
        <v>11</v>
      </c>
      <c r="D9" s="25">
        <v>24</v>
      </c>
      <c r="E9" s="26" t="s">
        <v>12</v>
      </c>
    </row>
    <row r="10" spans="1:5" ht="15.75" x14ac:dyDescent="0.25">
      <c r="A10" s="25">
        <v>3</v>
      </c>
      <c r="B10" s="28" t="s">
        <v>13</v>
      </c>
      <c r="C10" s="25" t="s">
        <v>11</v>
      </c>
      <c r="D10" s="25">
        <v>24</v>
      </c>
      <c r="E10" s="26" t="s">
        <v>14</v>
      </c>
    </row>
    <row r="11" spans="1:5" ht="63" x14ac:dyDescent="0.25">
      <c r="A11" s="25">
        <v>4</v>
      </c>
      <c r="B11" s="28" t="s">
        <v>15</v>
      </c>
      <c r="C11" s="25" t="s">
        <v>16</v>
      </c>
      <c r="D11" s="25">
        <v>17.28</v>
      </c>
      <c r="E11" s="26" t="s">
        <v>17</v>
      </c>
    </row>
    <row r="12" spans="1:5" ht="157.5" customHeight="1" x14ac:dyDescent="0.25">
      <c r="A12" s="25">
        <v>5</v>
      </c>
      <c r="B12" s="28" t="s">
        <v>18</v>
      </c>
      <c r="C12" s="25" t="s">
        <v>19</v>
      </c>
      <c r="D12" s="25">
        <v>2</v>
      </c>
      <c r="E12" s="29" t="s">
        <v>103</v>
      </c>
    </row>
    <row r="13" spans="1:5" ht="244.5" customHeight="1" x14ac:dyDescent="0.25">
      <c r="A13" s="25">
        <v>6</v>
      </c>
      <c r="B13" s="28" t="s">
        <v>20</v>
      </c>
      <c r="C13" s="25" t="s">
        <v>19</v>
      </c>
      <c r="D13" s="25">
        <v>2</v>
      </c>
      <c r="E13" s="29" t="s">
        <v>102</v>
      </c>
    </row>
    <row r="14" spans="1:5" ht="221.25" customHeight="1" x14ac:dyDescent="0.25">
      <c r="A14" s="25">
        <v>7</v>
      </c>
      <c r="B14" s="28" t="s">
        <v>21</v>
      </c>
      <c r="C14" s="25" t="s">
        <v>19</v>
      </c>
      <c r="D14" s="25">
        <v>2</v>
      </c>
      <c r="E14" s="29" t="s">
        <v>104</v>
      </c>
    </row>
    <row r="15" spans="1:5" ht="40.5" customHeight="1" x14ac:dyDescent="0.25">
      <c r="A15" s="25">
        <v>8</v>
      </c>
      <c r="B15" s="28" t="s">
        <v>22</v>
      </c>
      <c r="C15" s="25" t="s">
        <v>11</v>
      </c>
      <c r="D15" s="25">
        <v>61</v>
      </c>
      <c r="E15" s="29" t="s">
        <v>131</v>
      </c>
    </row>
    <row r="16" spans="1:5" s="24" customFormat="1" ht="35.25" customHeight="1" x14ac:dyDescent="0.25">
      <c r="A16" s="7">
        <v>9</v>
      </c>
      <c r="B16" s="10" t="s">
        <v>23</v>
      </c>
      <c r="C16" s="7" t="s">
        <v>11</v>
      </c>
      <c r="D16" s="7">
        <v>200</v>
      </c>
      <c r="E16" s="8" t="s">
        <v>197</v>
      </c>
    </row>
    <row r="17" spans="1:5" ht="28.5" customHeight="1" x14ac:dyDescent="0.25">
      <c r="A17" s="25">
        <v>10</v>
      </c>
      <c r="B17" s="28" t="s">
        <v>24</v>
      </c>
      <c r="C17" s="25" t="s">
        <v>19</v>
      </c>
      <c r="D17" s="25">
        <v>6</v>
      </c>
      <c r="E17" s="26"/>
    </row>
    <row r="18" spans="1:5" ht="36.75" customHeight="1" x14ac:dyDescent="0.25">
      <c r="A18" s="25">
        <v>11</v>
      </c>
      <c r="B18" s="28" t="s">
        <v>25</v>
      </c>
      <c r="C18" s="25" t="s">
        <v>26</v>
      </c>
      <c r="D18" s="25">
        <v>6</v>
      </c>
      <c r="E18" s="26" t="s">
        <v>27</v>
      </c>
    </row>
    <row r="19" spans="1:5" ht="93.75" customHeight="1" x14ac:dyDescent="0.25">
      <c r="A19" s="25">
        <v>12</v>
      </c>
      <c r="B19" s="28" t="s">
        <v>28</v>
      </c>
      <c r="C19" s="30" t="s">
        <v>105</v>
      </c>
      <c r="D19" s="25">
        <v>2</v>
      </c>
      <c r="E19" s="26" t="s">
        <v>113</v>
      </c>
    </row>
    <row r="20" spans="1:5" ht="39" customHeight="1" x14ac:dyDescent="0.25">
      <c r="A20" s="25">
        <v>13</v>
      </c>
      <c r="B20" s="28" t="s">
        <v>29</v>
      </c>
      <c r="C20" s="25" t="s">
        <v>30</v>
      </c>
      <c r="D20" s="25">
        <v>18</v>
      </c>
      <c r="E20" s="26" t="s">
        <v>132</v>
      </c>
    </row>
    <row r="21" spans="1:5" s="24" customFormat="1" ht="41.25" customHeight="1" x14ac:dyDescent="0.25">
      <c r="A21" s="7">
        <v>14</v>
      </c>
      <c r="B21" s="10" t="s">
        <v>31</v>
      </c>
      <c r="C21" s="7" t="s">
        <v>11</v>
      </c>
      <c r="D21" s="7">
        <v>36</v>
      </c>
      <c r="E21" s="8" t="s">
        <v>32</v>
      </c>
    </row>
    <row r="22" spans="1:5" ht="31.5" x14ac:dyDescent="0.25">
      <c r="A22" s="25">
        <v>15</v>
      </c>
      <c r="B22" s="28" t="s">
        <v>33</v>
      </c>
      <c r="C22" s="25" t="s">
        <v>16</v>
      </c>
      <c r="D22" s="25">
        <v>6.3</v>
      </c>
      <c r="E22" s="26" t="s">
        <v>34</v>
      </c>
    </row>
    <row r="23" spans="1:5" s="24" customFormat="1" ht="15.75" x14ac:dyDescent="0.25">
      <c r="A23" s="7">
        <v>16</v>
      </c>
      <c r="B23" s="10" t="s">
        <v>35</v>
      </c>
      <c r="C23" s="7" t="s">
        <v>16</v>
      </c>
      <c r="D23" s="7">
        <v>6.3</v>
      </c>
      <c r="E23" s="12"/>
    </row>
    <row r="24" spans="1:5" ht="15.75" x14ac:dyDescent="0.25">
      <c r="A24" s="63" t="s">
        <v>36</v>
      </c>
      <c r="B24" s="63"/>
      <c r="C24" s="63"/>
      <c r="D24" s="63"/>
      <c r="E24" s="63"/>
    </row>
    <row r="25" spans="1:5" ht="15.75" x14ac:dyDescent="0.25">
      <c r="A25" s="7">
        <v>1</v>
      </c>
      <c r="B25" s="10" t="s">
        <v>37</v>
      </c>
      <c r="C25" s="7" t="s">
        <v>16</v>
      </c>
      <c r="D25" s="7">
        <v>64</v>
      </c>
      <c r="E25" s="11" t="s">
        <v>38</v>
      </c>
    </row>
    <row r="26" spans="1:5" ht="15.75" x14ac:dyDescent="0.25">
      <c r="A26" s="7">
        <v>2</v>
      </c>
      <c r="B26" s="10" t="s">
        <v>39</v>
      </c>
      <c r="C26" s="7" t="s">
        <v>16</v>
      </c>
      <c r="D26" s="7">
        <v>6</v>
      </c>
      <c r="E26" s="11" t="s">
        <v>40</v>
      </c>
    </row>
    <row r="27" spans="1:5" ht="94.5" x14ac:dyDescent="0.25">
      <c r="A27" s="7">
        <v>3</v>
      </c>
      <c r="B27" s="10" t="s">
        <v>41</v>
      </c>
      <c r="C27" s="7" t="s">
        <v>16</v>
      </c>
      <c r="D27" s="7">
        <v>8</v>
      </c>
      <c r="E27" s="8" t="s">
        <v>42</v>
      </c>
    </row>
    <row r="28" spans="1:5" ht="25.5" customHeight="1" x14ac:dyDescent="0.25">
      <c r="A28" s="7">
        <v>4</v>
      </c>
      <c r="B28" s="9" t="s">
        <v>43</v>
      </c>
      <c r="C28" s="13" t="s">
        <v>11</v>
      </c>
      <c r="D28" s="13">
        <v>200</v>
      </c>
      <c r="E28" s="7"/>
    </row>
    <row r="29" spans="1:5" ht="31.5" x14ac:dyDescent="0.25">
      <c r="A29" s="7">
        <v>5</v>
      </c>
      <c r="B29" s="14" t="s">
        <v>44</v>
      </c>
      <c r="C29" s="7" t="s">
        <v>45</v>
      </c>
      <c r="D29" s="7" t="s">
        <v>46</v>
      </c>
      <c r="E29" s="15" t="s">
        <v>47</v>
      </c>
    </row>
    <row r="30" spans="1:5" ht="25.5" customHeight="1" x14ac:dyDescent="0.25">
      <c r="A30" s="7">
        <v>6</v>
      </c>
      <c r="B30" s="14" t="s">
        <v>48</v>
      </c>
      <c r="C30" s="16" t="s">
        <v>16</v>
      </c>
      <c r="D30" s="7">
        <v>8</v>
      </c>
      <c r="E30" s="15"/>
    </row>
    <row r="31" spans="1:5" ht="31.5" x14ac:dyDescent="0.25">
      <c r="A31" s="7">
        <v>7</v>
      </c>
      <c r="B31" s="8" t="s">
        <v>49</v>
      </c>
      <c r="C31" s="16" t="s">
        <v>16</v>
      </c>
      <c r="D31" s="7">
        <v>46.85</v>
      </c>
      <c r="E31" s="11" t="s">
        <v>38</v>
      </c>
    </row>
    <row r="32" spans="1:5" ht="15.75" x14ac:dyDescent="0.25">
      <c r="A32" s="68" t="s">
        <v>198</v>
      </c>
      <c r="B32" s="69"/>
      <c r="C32" s="69"/>
      <c r="D32" s="69"/>
      <c r="E32" s="70"/>
    </row>
    <row r="33" spans="1:5" ht="15.75" x14ac:dyDescent="0.25">
      <c r="A33" s="7">
        <v>1</v>
      </c>
      <c r="B33" s="8" t="s">
        <v>201</v>
      </c>
      <c r="C33" s="16" t="s">
        <v>11</v>
      </c>
      <c r="D33" s="7">
        <v>100</v>
      </c>
      <c r="E33" s="11"/>
    </row>
    <row r="34" spans="1:5" ht="15.75" x14ac:dyDescent="0.25">
      <c r="A34" s="63" t="s">
        <v>57</v>
      </c>
      <c r="B34" s="63"/>
      <c r="C34" s="63"/>
      <c r="D34" s="63"/>
      <c r="E34" s="63"/>
    </row>
    <row r="35" spans="1:5" ht="31.5" x14ac:dyDescent="0.25">
      <c r="A35" s="7">
        <v>1</v>
      </c>
      <c r="B35" s="8" t="s">
        <v>186</v>
      </c>
      <c r="C35" s="7" t="s">
        <v>11</v>
      </c>
      <c r="D35" s="7">
        <v>900</v>
      </c>
      <c r="E35" s="8" t="s">
        <v>188</v>
      </c>
    </row>
    <row r="36" spans="1:5" ht="39" customHeight="1" x14ac:dyDescent="0.25">
      <c r="A36" s="7">
        <v>2</v>
      </c>
      <c r="B36" s="8" t="s">
        <v>187</v>
      </c>
      <c r="C36" s="7" t="s">
        <v>11</v>
      </c>
      <c r="D36" s="7">
        <v>18</v>
      </c>
      <c r="E36" s="10" t="s">
        <v>116</v>
      </c>
    </row>
    <row r="37" spans="1:5" ht="40.5" customHeight="1" x14ac:dyDescent="0.25">
      <c r="A37" s="7">
        <v>3</v>
      </c>
      <c r="B37" s="10" t="s">
        <v>189</v>
      </c>
      <c r="C37" s="7" t="s">
        <v>11</v>
      </c>
      <c r="D37" s="7">
        <v>90</v>
      </c>
      <c r="E37" s="8" t="s">
        <v>116</v>
      </c>
    </row>
    <row r="38" spans="1:5" s="23" customFormat="1" ht="53.25" customHeight="1" x14ac:dyDescent="0.25">
      <c r="A38" s="7">
        <v>4</v>
      </c>
      <c r="B38" s="10" t="s">
        <v>58</v>
      </c>
      <c r="C38" s="7" t="s">
        <v>11</v>
      </c>
      <c r="D38" s="7">
        <v>20</v>
      </c>
      <c r="E38" s="8" t="s">
        <v>59</v>
      </c>
    </row>
    <row r="39" spans="1:5" ht="44.25" customHeight="1" x14ac:dyDescent="0.25">
      <c r="A39" s="7">
        <v>5</v>
      </c>
      <c r="B39" s="10" t="s">
        <v>60</v>
      </c>
      <c r="C39" s="7" t="s">
        <v>30</v>
      </c>
      <c r="D39" s="7">
        <v>3</v>
      </c>
      <c r="E39" s="8" t="s">
        <v>117</v>
      </c>
    </row>
    <row r="40" spans="1:5" ht="31.5" x14ac:dyDescent="0.25">
      <c r="A40" s="7">
        <v>6</v>
      </c>
      <c r="B40" s="10" t="s">
        <v>61</v>
      </c>
      <c r="C40" s="7" t="s">
        <v>30</v>
      </c>
      <c r="D40" s="7">
        <v>18</v>
      </c>
      <c r="E40" s="9" t="s">
        <v>118</v>
      </c>
    </row>
    <row r="41" spans="1:5" ht="15.75" x14ac:dyDescent="0.25">
      <c r="A41" s="7">
        <v>7</v>
      </c>
      <c r="B41" s="10" t="s">
        <v>62</v>
      </c>
      <c r="C41" s="7" t="s">
        <v>30</v>
      </c>
      <c r="D41" s="7">
        <v>12</v>
      </c>
      <c r="E41" s="8" t="s">
        <v>119</v>
      </c>
    </row>
    <row r="42" spans="1:5" ht="31.5" x14ac:dyDescent="0.25">
      <c r="A42" s="7">
        <v>8</v>
      </c>
      <c r="B42" s="10" t="s">
        <v>63</v>
      </c>
      <c r="C42" s="7" t="s">
        <v>64</v>
      </c>
      <c r="D42" s="7">
        <v>21</v>
      </c>
      <c r="E42" s="8" t="s">
        <v>202</v>
      </c>
    </row>
    <row r="43" spans="1:5" ht="15.75" x14ac:dyDescent="0.25">
      <c r="A43" s="63" t="s">
        <v>72</v>
      </c>
      <c r="B43" s="63"/>
      <c r="C43" s="63"/>
      <c r="D43" s="63"/>
      <c r="E43" s="63"/>
    </row>
    <row r="44" spans="1:5" ht="15.75" x14ac:dyDescent="0.25">
      <c r="A44" s="7">
        <v>1</v>
      </c>
      <c r="B44" s="10" t="s">
        <v>73</v>
      </c>
      <c r="C44" s="7" t="s">
        <v>30</v>
      </c>
      <c r="D44" s="7">
        <v>3</v>
      </c>
      <c r="E44" s="8" t="s">
        <v>120</v>
      </c>
    </row>
    <row r="45" spans="1:5" ht="15.75" x14ac:dyDescent="0.25">
      <c r="A45" s="7">
        <v>2</v>
      </c>
      <c r="B45" s="10" t="s">
        <v>74</v>
      </c>
      <c r="C45" s="7" t="s">
        <v>30</v>
      </c>
      <c r="D45" s="7">
        <v>3</v>
      </c>
      <c r="E45" s="8" t="s">
        <v>121</v>
      </c>
    </row>
    <row r="46" spans="1:5" ht="15.75" x14ac:dyDescent="0.25">
      <c r="A46" s="7">
        <v>3</v>
      </c>
      <c r="B46" s="10" t="s">
        <v>75</v>
      </c>
      <c r="C46" s="7" t="s">
        <v>30</v>
      </c>
      <c r="D46" s="7">
        <v>1</v>
      </c>
      <c r="E46" s="8" t="s">
        <v>122</v>
      </c>
    </row>
    <row r="47" spans="1:5" ht="15.75" x14ac:dyDescent="0.25">
      <c r="A47" s="7">
        <v>4</v>
      </c>
      <c r="B47" s="10" t="s">
        <v>76</v>
      </c>
      <c r="C47" s="7" t="s">
        <v>77</v>
      </c>
      <c r="D47" s="7">
        <v>1</v>
      </c>
      <c r="E47" s="8"/>
    </row>
    <row r="48" spans="1:5" ht="15.75" x14ac:dyDescent="0.25">
      <c r="A48" s="63" t="s">
        <v>79</v>
      </c>
      <c r="B48" s="63"/>
      <c r="C48" s="63"/>
      <c r="D48" s="63"/>
      <c r="E48" s="63"/>
    </row>
    <row r="49" spans="1:5" ht="15.75" x14ac:dyDescent="0.25">
      <c r="A49" s="13">
        <v>1</v>
      </c>
      <c r="B49" s="17" t="s">
        <v>112</v>
      </c>
      <c r="C49" s="7" t="s">
        <v>16</v>
      </c>
      <c r="D49" s="13">
        <v>2.266</v>
      </c>
      <c r="E49" s="11" t="s">
        <v>38</v>
      </c>
    </row>
    <row r="50" spans="1:5" ht="31.5" x14ac:dyDescent="0.25">
      <c r="A50" s="13">
        <v>2</v>
      </c>
      <c r="B50" s="17" t="s">
        <v>123</v>
      </c>
      <c r="C50" s="7" t="s">
        <v>95</v>
      </c>
      <c r="D50" s="13">
        <v>3.97</v>
      </c>
      <c r="E50" s="11" t="s">
        <v>124</v>
      </c>
    </row>
    <row r="51" spans="1:5" ht="23.25" customHeight="1" x14ac:dyDescent="0.25">
      <c r="A51" s="13">
        <v>3</v>
      </c>
      <c r="B51" s="17" t="s">
        <v>125</v>
      </c>
      <c r="C51" s="7" t="s">
        <v>16</v>
      </c>
      <c r="D51" s="13">
        <v>2.266</v>
      </c>
      <c r="E51" s="11"/>
    </row>
    <row r="52" spans="1:5" ht="25.5" customHeight="1" x14ac:dyDescent="0.25">
      <c r="A52" s="13">
        <v>4</v>
      </c>
      <c r="B52" s="17" t="s">
        <v>81</v>
      </c>
      <c r="C52" s="13" t="s">
        <v>30</v>
      </c>
      <c r="D52" s="13">
        <v>4</v>
      </c>
      <c r="E52" s="11"/>
    </row>
    <row r="53" spans="1:5" ht="52.5" customHeight="1" x14ac:dyDescent="0.25">
      <c r="A53" s="13">
        <v>5</v>
      </c>
      <c r="B53" s="10" t="s">
        <v>82</v>
      </c>
      <c r="C53" s="7" t="s">
        <v>30</v>
      </c>
      <c r="D53" s="7">
        <v>1</v>
      </c>
      <c r="E53" s="8"/>
    </row>
    <row r="54" spans="1:5" ht="15.75" x14ac:dyDescent="0.25">
      <c r="A54" s="63" t="s">
        <v>83</v>
      </c>
      <c r="B54" s="63"/>
      <c r="C54" s="63"/>
      <c r="D54" s="63"/>
      <c r="E54" s="63"/>
    </row>
    <row r="55" spans="1:5" ht="39" customHeight="1" x14ac:dyDescent="0.25">
      <c r="A55" s="7">
        <v>1</v>
      </c>
      <c r="B55" s="10" t="s">
        <v>33</v>
      </c>
      <c r="C55" s="7" t="s">
        <v>16</v>
      </c>
      <c r="D55" s="7">
        <v>4.5</v>
      </c>
      <c r="E55" s="8" t="s">
        <v>85</v>
      </c>
    </row>
    <row r="56" spans="1:5" ht="42.75" customHeight="1" x14ac:dyDescent="0.25">
      <c r="A56" s="7">
        <v>2</v>
      </c>
      <c r="B56" s="10" t="s">
        <v>126</v>
      </c>
      <c r="C56" s="7" t="s">
        <v>30</v>
      </c>
      <c r="D56" s="7">
        <v>8</v>
      </c>
      <c r="E56" s="8" t="s">
        <v>84</v>
      </c>
    </row>
    <row r="57" spans="1:5" ht="40.5" customHeight="1" x14ac:dyDescent="0.25">
      <c r="A57" s="7">
        <v>3</v>
      </c>
      <c r="B57" s="10" t="s">
        <v>31</v>
      </c>
      <c r="C57" s="7" t="s">
        <v>11</v>
      </c>
      <c r="D57" s="7">
        <v>30</v>
      </c>
      <c r="E57" s="8" t="s">
        <v>32</v>
      </c>
    </row>
    <row r="58" spans="1:5" ht="15.75" x14ac:dyDescent="0.25">
      <c r="A58" s="7">
        <v>4</v>
      </c>
      <c r="B58" s="10" t="s">
        <v>35</v>
      </c>
      <c r="C58" s="7" t="s">
        <v>16</v>
      </c>
      <c r="D58" s="7">
        <v>4.5</v>
      </c>
      <c r="E58" s="12"/>
    </row>
    <row r="59" spans="1:5" ht="15.75" x14ac:dyDescent="0.25">
      <c r="A59" s="63" t="s">
        <v>86</v>
      </c>
      <c r="B59" s="63"/>
      <c r="C59" s="63"/>
      <c r="D59" s="63"/>
      <c r="E59" s="63"/>
    </row>
    <row r="60" spans="1:5" ht="47.25" x14ac:dyDescent="0.25">
      <c r="A60" s="6">
        <v>1</v>
      </c>
      <c r="B60" s="9" t="s">
        <v>87</v>
      </c>
      <c r="C60" s="7" t="s">
        <v>11</v>
      </c>
      <c r="D60" s="6">
        <v>16</v>
      </c>
      <c r="E60" s="8" t="s">
        <v>88</v>
      </c>
    </row>
    <row r="61" spans="1:5" ht="15.75" x14ac:dyDescent="0.25">
      <c r="A61" s="63" t="s">
        <v>199</v>
      </c>
      <c r="B61" s="63"/>
      <c r="C61" s="63"/>
      <c r="D61" s="63"/>
      <c r="E61" s="63"/>
    </row>
    <row r="62" spans="1:5" ht="31.5" x14ac:dyDescent="0.25">
      <c r="A62" s="7">
        <v>1</v>
      </c>
      <c r="B62" s="10" t="s">
        <v>10</v>
      </c>
      <c r="C62" s="7" t="s">
        <v>8</v>
      </c>
      <c r="D62" s="7">
        <v>96</v>
      </c>
      <c r="E62" s="8" t="s">
        <v>12</v>
      </c>
    </row>
    <row r="63" spans="1:5" ht="15.75" x14ac:dyDescent="0.25">
      <c r="A63" s="7">
        <v>2</v>
      </c>
      <c r="B63" s="10" t="s">
        <v>13</v>
      </c>
      <c r="C63" s="7" t="s">
        <v>8</v>
      </c>
      <c r="D63" s="7">
        <v>96</v>
      </c>
      <c r="E63" s="8" t="s">
        <v>14</v>
      </c>
    </row>
    <row r="64" spans="1:5" ht="63" x14ac:dyDescent="0.25">
      <c r="A64" s="7">
        <v>3</v>
      </c>
      <c r="B64" s="10" t="s">
        <v>15</v>
      </c>
      <c r="C64" s="7" t="s">
        <v>16</v>
      </c>
      <c r="D64" s="7">
        <v>17.28</v>
      </c>
      <c r="E64" s="8" t="s">
        <v>100</v>
      </c>
    </row>
    <row r="65" spans="1:19" ht="15.75" x14ac:dyDescent="0.25">
      <c r="A65" s="63" t="s">
        <v>200</v>
      </c>
      <c r="B65" s="63"/>
      <c r="C65" s="63"/>
      <c r="D65" s="63"/>
      <c r="E65" s="63"/>
    </row>
    <row r="66" spans="1:19" ht="28.5" customHeight="1" x14ac:dyDescent="0.25">
      <c r="A66" s="13">
        <v>1</v>
      </c>
      <c r="B66" s="17" t="s">
        <v>80</v>
      </c>
      <c r="C66" s="7" t="s">
        <v>16</v>
      </c>
      <c r="D66" s="13">
        <v>4.7249999999999996</v>
      </c>
      <c r="E66" s="11" t="s">
        <v>38</v>
      </c>
    </row>
    <row r="67" spans="1:19" ht="31.5" x14ac:dyDescent="0.25">
      <c r="A67" s="13">
        <v>2</v>
      </c>
      <c r="B67" s="17" t="s">
        <v>123</v>
      </c>
      <c r="C67" s="7" t="s">
        <v>95</v>
      </c>
      <c r="D67" s="13">
        <v>8.27</v>
      </c>
      <c r="E67" s="11" t="s">
        <v>124</v>
      </c>
    </row>
    <row r="68" spans="1:19" ht="24.75" customHeight="1" x14ac:dyDescent="0.25">
      <c r="A68" s="13">
        <v>3</v>
      </c>
      <c r="B68" s="17" t="s">
        <v>125</v>
      </c>
      <c r="C68" s="7" t="s">
        <v>16</v>
      </c>
      <c r="D68" s="13">
        <v>4.7249999999999996</v>
      </c>
      <c r="E68" s="11"/>
    </row>
    <row r="69" spans="1:19" ht="72" customHeight="1" x14ac:dyDescent="0.25">
      <c r="A69" s="13">
        <v>4</v>
      </c>
      <c r="B69" s="17" t="s">
        <v>101</v>
      </c>
      <c r="C69" s="13" t="s">
        <v>30</v>
      </c>
      <c r="D69" s="13">
        <v>2</v>
      </c>
      <c r="E69" s="8" t="s">
        <v>96</v>
      </c>
    </row>
    <row r="70" spans="1:19" ht="47.25" x14ac:dyDescent="0.25">
      <c r="A70" s="13">
        <v>5</v>
      </c>
      <c r="B70" s="10" t="s">
        <v>214</v>
      </c>
      <c r="C70" s="7" t="s">
        <v>30</v>
      </c>
      <c r="D70" s="7">
        <v>1</v>
      </c>
      <c r="E70" s="8" t="s">
        <v>185</v>
      </c>
    </row>
    <row r="71" spans="1:19" ht="106.5" customHeight="1" x14ac:dyDescent="0.25">
      <c r="A71" s="6">
        <v>6</v>
      </c>
      <c r="B71" s="9" t="s">
        <v>215</v>
      </c>
      <c r="C71" s="7" t="s">
        <v>11</v>
      </c>
      <c r="D71" s="6">
        <v>25</v>
      </c>
      <c r="E71" s="8" t="s">
        <v>127</v>
      </c>
    </row>
    <row r="72" spans="1:19" ht="15.75" x14ac:dyDescent="0.25">
      <c r="A72" s="71" t="s">
        <v>128</v>
      </c>
      <c r="B72" s="71"/>
      <c r="C72" s="71"/>
      <c r="D72" s="71"/>
      <c r="E72" s="71"/>
    </row>
    <row r="73" spans="1:19" s="24" customFormat="1" ht="30" customHeight="1" x14ac:dyDescent="0.25">
      <c r="A73" s="7">
        <v>1</v>
      </c>
      <c r="B73" s="10" t="s">
        <v>129</v>
      </c>
      <c r="C73" s="7" t="s">
        <v>8</v>
      </c>
      <c r="D73" s="7">
        <v>500</v>
      </c>
      <c r="E73" s="8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s="24" customFormat="1" ht="30" customHeight="1" x14ac:dyDescent="0.25">
      <c r="A74" s="7">
        <v>2</v>
      </c>
      <c r="B74" s="10" t="s">
        <v>130</v>
      </c>
      <c r="C74" s="7" t="s">
        <v>8</v>
      </c>
      <c r="D74" s="7">
        <v>500</v>
      </c>
      <c r="E74" s="8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5.75" x14ac:dyDescent="0.25">
      <c r="A75" s="71" t="s">
        <v>114</v>
      </c>
      <c r="B75" s="71"/>
      <c r="C75" s="71"/>
      <c r="D75" s="71"/>
      <c r="E75" s="71"/>
    </row>
    <row r="76" spans="1:19" ht="15.75" x14ac:dyDescent="0.25">
      <c r="A76" s="63" t="s">
        <v>50</v>
      </c>
      <c r="B76" s="63"/>
      <c r="C76" s="63"/>
      <c r="D76" s="63"/>
      <c r="E76" s="63"/>
    </row>
    <row r="77" spans="1:19" ht="15.75" x14ac:dyDescent="0.25">
      <c r="A77" s="7">
        <v>1</v>
      </c>
      <c r="B77" s="10" t="s">
        <v>51</v>
      </c>
      <c r="C77" s="7" t="s">
        <v>52</v>
      </c>
      <c r="D77" s="7">
        <v>16</v>
      </c>
      <c r="E77" s="8"/>
    </row>
    <row r="78" spans="1:19" ht="15.75" x14ac:dyDescent="0.25">
      <c r="A78" s="7">
        <v>2</v>
      </c>
      <c r="B78" s="10" t="s">
        <v>53</v>
      </c>
      <c r="C78" s="7" t="s">
        <v>52</v>
      </c>
      <c r="D78" s="7">
        <v>96</v>
      </c>
      <c r="E78" s="8"/>
    </row>
    <row r="79" spans="1:19" ht="31.5" x14ac:dyDescent="0.25">
      <c r="A79" s="7">
        <v>3</v>
      </c>
      <c r="B79" s="10" t="s">
        <v>54</v>
      </c>
      <c r="C79" s="7" t="s">
        <v>55</v>
      </c>
      <c r="D79" s="7">
        <v>96</v>
      </c>
      <c r="E79" s="8"/>
    </row>
    <row r="80" spans="1:19" ht="31.5" x14ac:dyDescent="0.25">
      <c r="A80" s="7">
        <v>4</v>
      </c>
      <c r="B80" s="10" t="s">
        <v>56</v>
      </c>
      <c r="C80" s="7" t="s">
        <v>52</v>
      </c>
      <c r="D80" s="7">
        <v>12</v>
      </c>
      <c r="E80" s="8"/>
    </row>
    <row r="81" spans="1:5" ht="15.75" x14ac:dyDescent="0.25">
      <c r="A81" s="63" t="s">
        <v>65</v>
      </c>
      <c r="B81" s="63"/>
      <c r="C81" s="63"/>
      <c r="D81" s="63"/>
      <c r="E81" s="63"/>
    </row>
    <row r="82" spans="1:5" ht="15.75" x14ac:dyDescent="0.25">
      <c r="A82" s="7">
        <v>1</v>
      </c>
      <c r="B82" s="10" t="s">
        <v>66</v>
      </c>
      <c r="C82" s="7" t="s">
        <v>67</v>
      </c>
      <c r="D82" s="7">
        <v>9</v>
      </c>
      <c r="E82" s="8"/>
    </row>
    <row r="83" spans="1:5" ht="31.5" x14ac:dyDescent="0.25">
      <c r="A83" s="7">
        <v>2</v>
      </c>
      <c r="B83" s="10" t="s">
        <v>68</v>
      </c>
      <c r="C83" s="7" t="s">
        <v>69</v>
      </c>
      <c r="D83" s="7">
        <v>36</v>
      </c>
      <c r="E83" s="8"/>
    </row>
    <row r="84" spans="1:5" ht="31.5" x14ac:dyDescent="0.25">
      <c r="A84" s="7">
        <v>3</v>
      </c>
      <c r="B84" s="10" t="s">
        <v>70</v>
      </c>
      <c r="C84" s="7" t="s">
        <v>69</v>
      </c>
      <c r="D84" s="7">
        <v>18</v>
      </c>
      <c r="E84" s="8"/>
    </row>
    <row r="85" spans="1:5" ht="15.75" x14ac:dyDescent="0.25">
      <c r="A85" s="7">
        <v>4</v>
      </c>
      <c r="B85" s="10" t="s">
        <v>71</v>
      </c>
      <c r="C85" s="7" t="s">
        <v>52</v>
      </c>
      <c r="D85" s="7">
        <v>9</v>
      </c>
      <c r="E85" s="8"/>
    </row>
    <row r="86" spans="1:5" ht="15.75" x14ac:dyDescent="0.25">
      <c r="A86" s="63" t="s">
        <v>78</v>
      </c>
      <c r="B86" s="63"/>
      <c r="C86" s="63"/>
      <c r="D86" s="63"/>
      <c r="E86" s="63"/>
    </row>
    <row r="87" spans="1:5" ht="31.5" x14ac:dyDescent="0.25">
      <c r="A87" s="7">
        <v>1</v>
      </c>
      <c r="B87" s="10" t="s">
        <v>68</v>
      </c>
      <c r="C87" s="7" t="s">
        <v>69</v>
      </c>
      <c r="D87" s="7">
        <v>12</v>
      </c>
      <c r="E87" s="8"/>
    </row>
    <row r="88" spans="1:5" ht="15.75" x14ac:dyDescent="0.25">
      <c r="A88" s="13">
        <v>2</v>
      </c>
      <c r="B88" s="17" t="s">
        <v>66</v>
      </c>
      <c r="C88" s="13" t="s">
        <v>67</v>
      </c>
      <c r="D88" s="13">
        <v>6</v>
      </c>
      <c r="E88" s="18"/>
    </row>
    <row r="89" spans="1:5" ht="15.75" x14ac:dyDescent="0.25">
      <c r="A89" s="63" t="s">
        <v>89</v>
      </c>
      <c r="B89" s="63"/>
      <c r="C89" s="63"/>
      <c r="D89" s="63"/>
      <c r="E89" s="63"/>
    </row>
    <row r="90" spans="1:5" ht="15.75" x14ac:dyDescent="0.25">
      <c r="A90" s="7">
        <v>1</v>
      </c>
      <c r="B90" s="10" t="s">
        <v>51</v>
      </c>
      <c r="C90" s="7" t="s">
        <v>52</v>
      </c>
      <c r="D90" s="7">
        <v>8</v>
      </c>
      <c r="E90" s="8"/>
    </row>
    <row r="91" spans="1:5" ht="15.75" x14ac:dyDescent="0.25">
      <c r="A91" s="7">
        <v>2</v>
      </c>
      <c r="B91" s="10" t="s">
        <v>53</v>
      </c>
      <c r="C91" s="7" t="s">
        <v>52</v>
      </c>
      <c r="D91" s="7">
        <v>16</v>
      </c>
      <c r="E91" s="8"/>
    </row>
    <row r="92" spans="1:5" ht="31.5" x14ac:dyDescent="0.25">
      <c r="A92" s="7">
        <v>3</v>
      </c>
      <c r="B92" s="10" t="s">
        <v>54</v>
      </c>
      <c r="C92" s="7" t="s">
        <v>55</v>
      </c>
      <c r="D92" s="7">
        <v>16</v>
      </c>
      <c r="E92" s="8"/>
    </row>
    <row r="93" spans="1:5" ht="31.5" x14ac:dyDescent="0.25">
      <c r="A93" s="7">
        <v>4</v>
      </c>
      <c r="B93" s="10" t="s">
        <v>90</v>
      </c>
      <c r="C93" s="7" t="s">
        <v>26</v>
      </c>
      <c r="D93" s="7">
        <v>1</v>
      </c>
      <c r="E93" s="8"/>
    </row>
    <row r="94" spans="1:5" ht="31.5" x14ac:dyDescent="0.25">
      <c r="A94" s="7">
        <v>5</v>
      </c>
      <c r="B94" s="10" t="s">
        <v>91</v>
      </c>
      <c r="C94" s="7" t="s">
        <v>52</v>
      </c>
      <c r="D94" s="7">
        <v>9</v>
      </c>
      <c r="E94" s="8"/>
    </row>
    <row r="95" spans="1:5" ht="15.75" x14ac:dyDescent="0.25">
      <c r="A95" s="7">
        <v>6</v>
      </c>
      <c r="B95" s="10" t="s">
        <v>92</v>
      </c>
      <c r="C95" s="7" t="s">
        <v>52</v>
      </c>
      <c r="D95" s="7">
        <v>9</v>
      </c>
      <c r="E95" s="8"/>
    </row>
    <row r="96" spans="1:5" ht="15.75" x14ac:dyDescent="0.25">
      <c r="A96" s="7">
        <v>7</v>
      </c>
      <c r="B96" s="10" t="s">
        <v>93</v>
      </c>
      <c r="C96" s="7" t="s">
        <v>52</v>
      </c>
      <c r="D96" s="7">
        <v>6</v>
      </c>
      <c r="E96" s="8"/>
    </row>
    <row r="97" spans="1:5" ht="15.75" x14ac:dyDescent="0.25">
      <c r="A97" s="7">
        <v>8</v>
      </c>
      <c r="B97" s="10" t="s">
        <v>94</v>
      </c>
      <c r="C97" s="7" t="s">
        <v>52</v>
      </c>
      <c r="D97" s="7">
        <v>3</v>
      </c>
      <c r="E97" s="8"/>
    </row>
    <row r="98" spans="1:5" ht="15.75" x14ac:dyDescent="0.25">
      <c r="A98" s="19"/>
      <c r="B98" s="20"/>
      <c r="C98" s="19"/>
      <c r="D98" s="19"/>
      <c r="E98" s="21"/>
    </row>
    <row r="99" spans="1:5" ht="15.75" x14ac:dyDescent="0.25">
      <c r="A99" s="3"/>
      <c r="B99" s="3" t="s">
        <v>226</v>
      </c>
      <c r="C99" s="3"/>
      <c r="D99" s="3"/>
      <c r="E99" s="3" t="s">
        <v>227</v>
      </c>
    </row>
    <row r="100" spans="1:5" ht="15.75" x14ac:dyDescent="0.25">
      <c r="A100" s="3"/>
      <c r="B100" s="3"/>
      <c r="C100" s="3"/>
      <c r="D100" s="3"/>
      <c r="E100" s="22"/>
    </row>
  </sheetData>
  <mergeCells count="19">
    <mergeCell ref="A89:E89"/>
    <mergeCell ref="A61:E61"/>
    <mergeCell ref="A86:E86"/>
    <mergeCell ref="A76:E76"/>
    <mergeCell ref="A81:E81"/>
    <mergeCell ref="A72:E72"/>
    <mergeCell ref="A43:E43"/>
    <mergeCell ref="A59:E59"/>
    <mergeCell ref="A48:E48"/>
    <mergeCell ref="A54:E54"/>
    <mergeCell ref="A75:E75"/>
    <mergeCell ref="A65:E65"/>
    <mergeCell ref="A3:E3"/>
    <mergeCell ref="A4:E4"/>
    <mergeCell ref="A24:E24"/>
    <mergeCell ref="A34:E34"/>
    <mergeCell ref="A6:E6"/>
    <mergeCell ref="A7:E7"/>
    <mergeCell ref="A32:E32"/>
  </mergeCells>
  <pageMargins left="0.7" right="0.7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view="pageBreakPreview" topLeftCell="A61" zoomScaleNormal="100" zoomScaleSheetLayoutView="100" workbookViewId="0">
      <selection activeCell="E69" sqref="E69"/>
    </sheetView>
  </sheetViews>
  <sheetFormatPr defaultRowHeight="15.75" x14ac:dyDescent="0.25"/>
  <cols>
    <col min="1" max="1" width="4.85546875" style="1" customWidth="1"/>
    <col min="2" max="2" width="55.140625" style="1" customWidth="1"/>
    <col min="3" max="3" width="14.140625" style="1" bestFit="1" customWidth="1"/>
    <col min="4" max="4" width="15.140625" style="1" customWidth="1"/>
    <col min="5" max="5" width="75.28515625" style="1" customWidth="1"/>
    <col min="6" max="6" width="9.140625" style="1" hidden="1" customWidth="1"/>
    <col min="7" max="7" width="18.140625" style="1" hidden="1" customWidth="1"/>
    <col min="8" max="8" width="6.28515625" style="1" hidden="1" customWidth="1"/>
    <col min="9" max="9" width="7.85546875" style="1" hidden="1" customWidth="1"/>
    <col min="10" max="10" width="14.85546875" style="1" hidden="1" customWidth="1"/>
    <col min="11" max="11" width="0" style="1" hidden="1" customWidth="1"/>
    <col min="12" max="12" width="16.140625" style="1" hidden="1" customWidth="1"/>
    <col min="13" max="20" width="0" style="1" hidden="1" customWidth="1"/>
    <col min="21" max="25" width="9.140625" style="1"/>
    <col min="26" max="16384" width="9.140625" style="31"/>
  </cols>
  <sheetData>
    <row r="1" spans="1:27" x14ac:dyDescent="0.25">
      <c r="E1" s="56" t="s">
        <v>225</v>
      </c>
    </row>
    <row r="2" spans="1:27" x14ac:dyDescent="0.25">
      <c r="E2" s="55"/>
    </row>
    <row r="3" spans="1:27" ht="76.5" customHeight="1" x14ac:dyDescent="0.25">
      <c r="A3" s="73" t="s">
        <v>224</v>
      </c>
      <c r="B3" s="74"/>
      <c r="C3" s="74"/>
      <c r="D3" s="74"/>
      <c r="E3" s="74"/>
    </row>
    <row r="4" spans="1:27" ht="46.5" customHeight="1" x14ac:dyDescent="0.25">
      <c r="A4" s="75" t="s">
        <v>0</v>
      </c>
      <c r="B4" s="75"/>
      <c r="C4" s="75"/>
      <c r="D4" s="75"/>
      <c r="E4" s="75"/>
    </row>
    <row r="5" spans="1:27" s="53" customFormat="1" ht="32.25" customHeight="1" x14ac:dyDescent="0.25">
      <c r="A5" s="39" t="s">
        <v>1</v>
      </c>
      <c r="B5" s="39" t="s">
        <v>2</v>
      </c>
      <c r="C5" s="39" t="s">
        <v>3</v>
      </c>
      <c r="D5" s="39" t="s">
        <v>4</v>
      </c>
      <c r="E5" s="39" t="s">
        <v>5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</row>
    <row r="6" spans="1:27" s="53" customFormat="1" ht="29.25" customHeight="1" x14ac:dyDescent="0.25">
      <c r="A6" s="76" t="s">
        <v>179</v>
      </c>
      <c r="B6" s="76"/>
      <c r="C6" s="76"/>
      <c r="D6" s="76"/>
      <c r="E6" s="76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</row>
    <row r="7" spans="1:27" ht="31.5" x14ac:dyDescent="0.25">
      <c r="A7" s="37">
        <v>1</v>
      </c>
      <c r="B7" s="38" t="s">
        <v>10</v>
      </c>
      <c r="C7" s="37" t="s">
        <v>11</v>
      </c>
      <c r="D7" s="37">
        <v>24</v>
      </c>
      <c r="E7" s="36" t="s">
        <v>12</v>
      </c>
    </row>
    <row r="8" spans="1:27" x14ac:dyDescent="0.25">
      <c r="A8" s="37">
        <f t="shared" ref="A8:A21" si="0">A7+1</f>
        <v>2</v>
      </c>
      <c r="B8" s="38" t="s">
        <v>13</v>
      </c>
      <c r="C8" s="37" t="s">
        <v>11</v>
      </c>
      <c r="D8" s="37">
        <v>24</v>
      </c>
      <c r="E8" s="36" t="s">
        <v>14</v>
      </c>
    </row>
    <row r="9" spans="1:27" ht="63" x14ac:dyDescent="0.25">
      <c r="A9" s="37">
        <f t="shared" si="0"/>
        <v>3</v>
      </c>
      <c r="B9" s="38" t="s">
        <v>15</v>
      </c>
      <c r="C9" s="37" t="s">
        <v>16</v>
      </c>
      <c r="D9" s="37">
        <v>17.28</v>
      </c>
      <c r="E9" s="36" t="s">
        <v>17</v>
      </c>
    </row>
    <row r="10" spans="1:27" s="51" customFormat="1" ht="172.5" customHeight="1" x14ac:dyDescent="0.25">
      <c r="A10" s="37">
        <f t="shared" si="0"/>
        <v>4</v>
      </c>
      <c r="B10" s="38" t="s">
        <v>203</v>
      </c>
      <c r="C10" s="37" t="s">
        <v>19</v>
      </c>
      <c r="D10" s="37">
        <v>2</v>
      </c>
      <c r="E10" s="36" t="s">
        <v>204</v>
      </c>
      <c r="F10" s="1">
        <f>1125*2+3555*2</f>
        <v>9360</v>
      </c>
      <c r="G10" s="1">
        <f>27.6*D10</f>
        <v>55.2</v>
      </c>
      <c r="H10" s="52" t="s">
        <v>178</v>
      </c>
      <c r="J10" s="52"/>
      <c r="L10" s="52" t="s">
        <v>177</v>
      </c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7" ht="166.5" customHeight="1" x14ac:dyDescent="0.25">
      <c r="A11" s="37">
        <f t="shared" si="0"/>
        <v>5</v>
      </c>
      <c r="B11" s="38" t="s">
        <v>106</v>
      </c>
      <c r="C11" s="37" t="s">
        <v>19</v>
      </c>
      <c r="D11" s="37">
        <v>2</v>
      </c>
      <c r="E11" s="36" t="s">
        <v>205</v>
      </c>
      <c r="F11" s="1">
        <f>1125*2*D11</f>
        <v>4500</v>
      </c>
      <c r="G11" s="1">
        <f>110*2*D11</f>
        <v>440</v>
      </c>
      <c r="H11" s="1">
        <f>45.82*D11</f>
        <v>91.64</v>
      </c>
    </row>
    <row r="12" spans="1:27" ht="150.75" customHeight="1" x14ac:dyDescent="0.25">
      <c r="A12" s="37">
        <f t="shared" si="0"/>
        <v>6</v>
      </c>
      <c r="B12" s="38" t="s">
        <v>107</v>
      </c>
      <c r="C12" s="37" t="s">
        <v>19</v>
      </c>
      <c r="D12" s="37">
        <v>2</v>
      </c>
      <c r="E12" s="36" t="s">
        <v>206</v>
      </c>
      <c r="F12" s="1">
        <f>1180*3*D12</f>
        <v>7080</v>
      </c>
      <c r="G12" s="1">
        <f>110*3*D12</f>
        <v>660</v>
      </c>
      <c r="H12" s="1">
        <f>71.12*D12</f>
        <v>142.24</v>
      </c>
    </row>
    <row r="13" spans="1:27" ht="31.5" x14ac:dyDescent="0.25">
      <c r="A13" s="37">
        <f t="shared" si="0"/>
        <v>7</v>
      </c>
      <c r="B13" s="38" t="s">
        <v>108</v>
      </c>
      <c r="C13" s="37" t="s">
        <v>11</v>
      </c>
      <c r="D13" s="37">
        <v>61</v>
      </c>
      <c r="E13" s="45" t="s">
        <v>207</v>
      </c>
      <c r="F13" s="1">
        <f>0.888*D13</f>
        <v>54.167999999999999</v>
      </c>
    </row>
    <row r="14" spans="1:27" ht="78.75" x14ac:dyDescent="0.25">
      <c r="A14" s="37">
        <f t="shared" si="0"/>
        <v>8</v>
      </c>
      <c r="B14" s="38" t="s">
        <v>109</v>
      </c>
      <c r="C14" s="37" t="s">
        <v>19</v>
      </c>
      <c r="D14" s="37">
        <v>6</v>
      </c>
      <c r="E14" s="36" t="s">
        <v>208</v>
      </c>
      <c r="F14" s="1">
        <f>0.364*600</f>
        <v>218.4</v>
      </c>
    </row>
    <row r="15" spans="1:27" ht="47.25" x14ac:dyDescent="0.25">
      <c r="A15" s="37">
        <f t="shared" si="0"/>
        <v>9</v>
      </c>
      <c r="B15" s="38" t="s">
        <v>176</v>
      </c>
      <c r="C15" s="37" t="s">
        <v>26</v>
      </c>
      <c r="D15" s="37">
        <v>6</v>
      </c>
      <c r="E15" s="36" t="s">
        <v>175</v>
      </c>
      <c r="F15" s="1">
        <f>2.3*D15</f>
        <v>13.799999999999999</v>
      </c>
    </row>
    <row r="16" spans="1:27" ht="134.25" customHeight="1" x14ac:dyDescent="0.25">
      <c r="A16" s="37">
        <f t="shared" si="0"/>
        <v>10</v>
      </c>
      <c r="B16" s="38" t="s">
        <v>110</v>
      </c>
      <c r="C16" s="39" t="s">
        <v>174</v>
      </c>
      <c r="D16" s="37">
        <v>1</v>
      </c>
      <c r="E16" s="36" t="s">
        <v>209</v>
      </c>
      <c r="Z16" s="1"/>
      <c r="AA16" s="1"/>
    </row>
    <row r="17" spans="1:27" ht="31.5" x14ac:dyDescent="0.25">
      <c r="A17" s="37">
        <f t="shared" si="0"/>
        <v>11</v>
      </c>
      <c r="B17" s="38" t="s">
        <v>29</v>
      </c>
      <c r="C17" s="37" t="s">
        <v>30</v>
      </c>
      <c r="D17" s="37">
        <v>18</v>
      </c>
      <c r="E17" s="36" t="s">
        <v>210</v>
      </c>
      <c r="F17" s="1">
        <f>3.77*3*D17</f>
        <v>203.58</v>
      </c>
    </row>
    <row r="18" spans="1:27" ht="47.25" x14ac:dyDescent="0.25">
      <c r="A18" s="37">
        <f t="shared" si="0"/>
        <v>12</v>
      </c>
      <c r="B18" s="38" t="s">
        <v>111</v>
      </c>
      <c r="C18" s="37" t="s">
        <v>11</v>
      </c>
      <c r="D18" s="37">
        <v>36</v>
      </c>
      <c r="E18" s="36" t="s">
        <v>211</v>
      </c>
      <c r="F18" s="1">
        <f>1.57*D18</f>
        <v>56.52</v>
      </c>
    </row>
    <row r="19" spans="1:27" ht="47.25" x14ac:dyDescent="0.25">
      <c r="A19" s="37">
        <f t="shared" si="0"/>
        <v>13</v>
      </c>
      <c r="B19" s="38" t="s">
        <v>98</v>
      </c>
      <c r="C19" s="37" t="s">
        <v>16</v>
      </c>
      <c r="D19" s="25">
        <v>6.3</v>
      </c>
      <c r="E19" s="36" t="s">
        <v>34</v>
      </c>
    </row>
    <row r="20" spans="1:27" x14ac:dyDescent="0.25">
      <c r="A20" s="37">
        <f t="shared" si="0"/>
        <v>14</v>
      </c>
      <c r="B20" s="38" t="s">
        <v>35</v>
      </c>
      <c r="C20" s="37" t="s">
        <v>16</v>
      </c>
      <c r="D20" s="7">
        <v>6.3</v>
      </c>
      <c r="E20" s="43"/>
    </row>
    <row r="21" spans="1:27" ht="94.5" x14ac:dyDescent="0.25">
      <c r="A21" s="37">
        <f t="shared" si="0"/>
        <v>15</v>
      </c>
      <c r="B21" s="58" t="s">
        <v>99</v>
      </c>
      <c r="C21" s="57" t="s">
        <v>95</v>
      </c>
      <c r="D21" s="57">
        <v>40.463000000000001</v>
      </c>
      <c r="E21" s="59" t="s">
        <v>212</v>
      </c>
      <c r="I21" s="1">
        <f>(13860+11250+1100+10125+990)/1000</f>
        <v>37.325000000000003</v>
      </c>
      <c r="J21" s="1">
        <f>(220.8+229+213+143.856+56+19.712+542.88+175.84)/1000</f>
        <v>1.6010880000000001</v>
      </c>
      <c r="K21" s="1">
        <f>(21.2+36.8)/1000</f>
        <v>5.8000000000000003E-2</v>
      </c>
      <c r="L21" s="1">
        <f>37.325+1.601+0.983+0.058</f>
        <v>39.966999999999999</v>
      </c>
      <c r="Z21" s="1"/>
      <c r="AA21" s="1"/>
    </row>
    <row r="22" spans="1:27" s="51" customFormat="1" x14ac:dyDescent="0.25">
      <c r="A22" s="76" t="s">
        <v>173</v>
      </c>
      <c r="B22" s="76"/>
      <c r="C22" s="76"/>
      <c r="D22" s="76"/>
      <c r="E22" s="76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27" x14ac:dyDescent="0.25">
      <c r="A23" s="37">
        <v>1</v>
      </c>
      <c r="B23" s="38" t="s">
        <v>37</v>
      </c>
      <c r="C23" s="37" t="s">
        <v>16</v>
      </c>
      <c r="D23" s="37">
        <v>46.85</v>
      </c>
      <c r="E23" s="45" t="s">
        <v>172</v>
      </c>
      <c r="T23" s="31"/>
      <c r="U23" s="31"/>
      <c r="V23" s="31"/>
      <c r="W23" s="31"/>
      <c r="X23" s="31"/>
      <c r="Y23" s="31"/>
    </row>
    <row r="24" spans="1:27" x14ac:dyDescent="0.25">
      <c r="A24" s="37">
        <f t="shared" ref="A24:A36" si="1">A23+1</f>
        <v>2</v>
      </c>
      <c r="B24" s="38" t="s">
        <v>171</v>
      </c>
      <c r="C24" s="44" t="s">
        <v>16</v>
      </c>
      <c r="D24" s="44">
        <v>8</v>
      </c>
      <c r="E24" s="45" t="s">
        <v>170</v>
      </c>
      <c r="T24" s="31"/>
      <c r="U24" s="31"/>
      <c r="V24" s="31"/>
      <c r="W24" s="31"/>
      <c r="X24" s="31"/>
      <c r="Y24" s="31"/>
    </row>
    <row r="25" spans="1:27" x14ac:dyDescent="0.25">
      <c r="A25" s="37">
        <f t="shared" si="1"/>
        <v>3</v>
      </c>
      <c r="B25" s="50" t="s">
        <v>169</v>
      </c>
      <c r="C25" s="37" t="s">
        <v>45</v>
      </c>
      <c r="D25" s="37" t="s">
        <v>46</v>
      </c>
      <c r="E25" s="49" t="s">
        <v>47</v>
      </c>
      <c r="T25" s="31"/>
      <c r="U25" s="31"/>
      <c r="V25" s="31"/>
      <c r="W25" s="31"/>
      <c r="X25" s="31"/>
      <c r="Y25" s="31"/>
    </row>
    <row r="26" spans="1:27" x14ac:dyDescent="0.25">
      <c r="A26" s="37">
        <f t="shared" si="1"/>
        <v>4</v>
      </c>
      <c r="B26" s="40" t="s">
        <v>168</v>
      </c>
      <c r="C26" s="37" t="s">
        <v>11</v>
      </c>
      <c r="D26" s="37">
        <v>200</v>
      </c>
      <c r="E26" s="37"/>
      <c r="T26" s="31"/>
      <c r="U26" s="31"/>
      <c r="V26" s="31"/>
      <c r="W26" s="31"/>
      <c r="X26" s="31"/>
      <c r="Y26" s="31"/>
    </row>
    <row r="27" spans="1:27" ht="47.25" x14ac:dyDescent="0.25">
      <c r="A27" s="37">
        <f t="shared" si="1"/>
        <v>5</v>
      </c>
      <c r="B27" s="36" t="s">
        <v>190</v>
      </c>
      <c r="C27" s="37" t="s">
        <v>11</v>
      </c>
      <c r="D27" s="7">
        <v>900</v>
      </c>
      <c r="E27" s="36" t="s">
        <v>193</v>
      </c>
      <c r="F27" s="1">
        <f>600*1.203</f>
        <v>721.80000000000007</v>
      </c>
      <c r="Z27" s="1"/>
      <c r="AA27" s="1"/>
    </row>
    <row r="28" spans="1:27" ht="47.25" x14ac:dyDescent="0.25">
      <c r="A28" s="37">
        <f t="shared" si="1"/>
        <v>6</v>
      </c>
      <c r="B28" s="36" t="s">
        <v>191</v>
      </c>
      <c r="C28" s="37" t="s">
        <v>11</v>
      </c>
      <c r="D28" s="7">
        <v>18</v>
      </c>
      <c r="E28" s="36" t="s">
        <v>194</v>
      </c>
      <c r="F28" s="1">
        <f>D28*1.203</f>
        <v>21.654</v>
      </c>
      <c r="Z28" s="1"/>
      <c r="AA28" s="1"/>
    </row>
    <row r="29" spans="1:27" ht="47.25" x14ac:dyDescent="0.25">
      <c r="A29" s="37">
        <f t="shared" si="1"/>
        <v>7</v>
      </c>
      <c r="B29" s="38" t="s">
        <v>192</v>
      </c>
      <c r="C29" s="37" t="s">
        <v>11</v>
      </c>
      <c r="D29" s="7">
        <v>90</v>
      </c>
      <c r="E29" s="36" t="s">
        <v>195</v>
      </c>
      <c r="F29" s="1">
        <f>D29*1.203</f>
        <v>108.27000000000001</v>
      </c>
      <c r="Z29" s="1"/>
      <c r="AA29" s="1"/>
    </row>
    <row r="30" spans="1:27" ht="47.25" x14ac:dyDescent="0.25">
      <c r="A30" s="57">
        <f t="shared" si="1"/>
        <v>8</v>
      </c>
      <c r="B30" s="58" t="s">
        <v>167</v>
      </c>
      <c r="C30" s="57" t="s">
        <v>11</v>
      </c>
      <c r="D30" s="7">
        <v>20</v>
      </c>
      <c r="E30" s="59" t="s">
        <v>180</v>
      </c>
      <c r="F30" s="1">
        <f>D30*2.75</f>
        <v>55</v>
      </c>
      <c r="Z30" s="1"/>
      <c r="AA30" s="1"/>
    </row>
    <row r="31" spans="1:27" ht="47.25" x14ac:dyDescent="0.25">
      <c r="A31" s="37">
        <f t="shared" si="1"/>
        <v>9</v>
      </c>
      <c r="B31" s="38" t="s">
        <v>166</v>
      </c>
      <c r="C31" s="37" t="s">
        <v>30</v>
      </c>
      <c r="D31" s="7">
        <v>3</v>
      </c>
      <c r="E31" s="36" t="s">
        <v>181</v>
      </c>
      <c r="F31" s="1">
        <f>D31*1.1</f>
        <v>3.3000000000000003</v>
      </c>
      <c r="Z31" s="1"/>
      <c r="AA31" s="1"/>
    </row>
    <row r="32" spans="1:27" ht="47.25" x14ac:dyDescent="0.25">
      <c r="A32" s="37">
        <f t="shared" si="1"/>
        <v>10</v>
      </c>
      <c r="B32" s="38" t="s">
        <v>165</v>
      </c>
      <c r="C32" s="37" t="s">
        <v>30</v>
      </c>
      <c r="D32" s="7">
        <v>18</v>
      </c>
      <c r="E32" s="36" t="s">
        <v>182</v>
      </c>
      <c r="F32" s="1">
        <f>D32*1.1</f>
        <v>19.8</v>
      </c>
      <c r="Z32" s="1"/>
      <c r="AA32" s="1"/>
    </row>
    <row r="33" spans="1:27" ht="47.25" x14ac:dyDescent="0.25">
      <c r="A33" s="37">
        <f t="shared" si="1"/>
        <v>11</v>
      </c>
      <c r="B33" s="38" t="s">
        <v>164</v>
      </c>
      <c r="C33" s="37" t="s">
        <v>30</v>
      </c>
      <c r="D33" s="7">
        <v>12</v>
      </c>
      <c r="E33" s="36" t="s">
        <v>183</v>
      </c>
      <c r="F33" s="1">
        <f>D33*1.3</f>
        <v>15.600000000000001</v>
      </c>
      <c r="Z33" s="1"/>
      <c r="AA33" s="1"/>
    </row>
    <row r="34" spans="1:27" ht="31.5" x14ac:dyDescent="0.25">
      <c r="A34" s="37">
        <f t="shared" si="1"/>
        <v>12</v>
      </c>
      <c r="B34" s="38" t="s">
        <v>163</v>
      </c>
      <c r="C34" s="37" t="s">
        <v>64</v>
      </c>
      <c r="D34" s="7">
        <v>21</v>
      </c>
      <c r="E34" s="36" t="s">
        <v>133</v>
      </c>
      <c r="Z34" s="1"/>
      <c r="AA34" s="1"/>
    </row>
    <row r="35" spans="1:27" ht="31.5" x14ac:dyDescent="0.25">
      <c r="A35" s="37">
        <f t="shared" si="1"/>
        <v>13</v>
      </c>
      <c r="B35" s="48" t="s">
        <v>49</v>
      </c>
      <c r="C35" s="47" t="s">
        <v>16</v>
      </c>
      <c r="D35" s="37">
        <v>46.85</v>
      </c>
      <c r="E35" s="45" t="s">
        <v>38</v>
      </c>
      <c r="Z35" s="1"/>
      <c r="AA35" s="1"/>
    </row>
    <row r="36" spans="1:27" ht="31.5" x14ac:dyDescent="0.25">
      <c r="A36" s="37">
        <f t="shared" si="1"/>
        <v>14</v>
      </c>
      <c r="B36" s="38" t="s">
        <v>99</v>
      </c>
      <c r="C36" s="37" t="s">
        <v>95</v>
      </c>
      <c r="D36" s="37">
        <v>0.93799999999999994</v>
      </c>
      <c r="E36" s="36" t="s">
        <v>184</v>
      </c>
    </row>
    <row r="37" spans="1:27" x14ac:dyDescent="0.25">
      <c r="A37" s="76" t="s">
        <v>162</v>
      </c>
      <c r="B37" s="76"/>
      <c r="C37" s="76"/>
      <c r="D37" s="76"/>
      <c r="E37" s="76"/>
      <c r="Z37" s="1"/>
      <c r="AA37" s="1"/>
    </row>
    <row r="38" spans="1:27" ht="47.25" x14ac:dyDescent="0.25">
      <c r="A38" s="37">
        <v>1</v>
      </c>
      <c r="B38" s="38" t="s">
        <v>161</v>
      </c>
      <c r="C38" s="37" t="s">
        <v>30</v>
      </c>
      <c r="D38" s="37">
        <v>3</v>
      </c>
      <c r="E38" s="36" t="s">
        <v>160</v>
      </c>
      <c r="F38" s="1">
        <v>60</v>
      </c>
      <c r="Z38" s="1"/>
      <c r="AA38" s="1"/>
    </row>
    <row r="39" spans="1:27" ht="47.25" x14ac:dyDescent="0.25">
      <c r="A39" s="37">
        <v>2</v>
      </c>
      <c r="B39" s="38" t="s">
        <v>159</v>
      </c>
      <c r="C39" s="37" t="s">
        <v>30</v>
      </c>
      <c r="D39" s="37">
        <v>3</v>
      </c>
      <c r="E39" s="36" t="s">
        <v>158</v>
      </c>
      <c r="F39" s="1">
        <v>132</v>
      </c>
      <c r="Z39" s="1"/>
      <c r="AA39" s="1"/>
    </row>
    <row r="40" spans="1:27" ht="47.25" x14ac:dyDescent="0.25">
      <c r="A40" s="37">
        <v>3</v>
      </c>
      <c r="B40" s="38" t="s">
        <v>157</v>
      </c>
      <c r="C40" s="37" t="s">
        <v>30</v>
      </c>
      <c r="D40" s="37">
        <v>1</v>
      </c>
      <c r="E40" s="36" t="s">
        <v>156</v>
      </c>
      <c r="F40" s="1">
        <v>1</v>
      </c>
      <c r="Z40" s="1"/>
      <c r="AA40" s="1"/>
    </row>
    <row r="41" spans="1:27" ht="31.5" x14ac:dyDescent="0.25">
      <c r="A41" s="37">
        <v>4</v>
      </c>
      <c r="B41" s="38" t="s">
        <v>99</v>
      </c>
      <c r="C41" s="37" t="s">
        <v>95</v>
      </c>
      <c r="D41" s="37">
        <v>0.193</v>
      </c>
      <c r="E41" s="36" t="s">
        <v>155</v>
      </c>
    </row>
    <row r="42" spans="1:27" x14ac:dyDescent="0.25">
      <c r="A42" s="76" t="s">
        <v>154</v>
      </c>
      <c r="B42" s="76"/>
      <c r="C42" s="76"/>
      <c r="D42" s="76"/>
      <c r="E42" s="76"/>
      <c r="Z42" s="1"/>
      <c r="AA42" s="1"/>
    </row>
    <row r="43" spans="1:27" x14ac:dyDescent="0.25">
      <c r="A43" s="44">
        <v>1</v>
      </c>
      <c r="B43" s="46" t="s">
        <v>112</v>
      </c>
      <c r="C43" s="37" t="s">
        <v>16</v>
      </c>
      <c r="D43" s="44">
        <v>2.266</v>
      </c>
      <c r="E43" s="45" t="s">
        <v>38</v>
      </c>
      <c r="Z43" s="1"/>
      <c r="AA43" s="1"/>
    </row>
    <row r="44" spans="1:27" x14ac:dyDescent="0.25">
      <c r="A44" s="44">
        <v>2</v>
      </c>
      <c r="B44" s="46" t="s">
        <v>153</v>
      </c>
      <c r="C44" s="37" t="s">
        <v>152</v>
      </c>
      <c r="D44" s="44" t="s">
        <v>151</v>
      </c>
      <c r="E44" s="45"/>
      <c r="Z44" s="1"/>
      <c r="AA44" s="1"/>
    </row>
    <row r="45" spans="1:27" ht="47.25" x14ac:dyDescent="0.25">
      <c r="A45" s="37">
        <v>3</v>
      </c>
      <c r="B45" s="38" t="s">
        <v>150</v>
      </c>
      <c r="C45" s="39" t="s">
        <v>30</v>
      </c>
      <c r="D45" s="39">
        <v>4</v>
      </c>
      <c r="E45" s="36" t="s">
        <v>149</v>
      </c>
      <c r="H45" s="42"/>
      <c r="J45" s="41"/>
    </row>
    <row r="46" spans="1:27" ht="47.25" x14ac:dyDescent="0.25">
      <c r="A46" s="44">
        <v>4</v>
      </c>
      <c r="B46" s="38" t="s">
        <v>148</v>
      </c>
      <c r="C46" s="37" t="s">
        <v>30</v>
      </c>
      <c r="D46" s="37">
        <v>1</v>
      </c>
      <c r="E46" s="36" t="s">
        <v>147</v>
      </c>
      <c r="Z46" s="1"/>
      <c r="AA46" s="1"/>
    </row>
    <row r="47" spans="1:27" ht="31.5" x14ac:dyDescent="0.25">
      <c r="A47" s="37">
        <v>5</v>
      </c>
      <c r="B47" s="38" t="s">
        <v>99</v>
      </c>
      <c r="C47" s="37" t="s">
        <v>95</v>
      </c>
      <c r="D47" s="37">
        <v>1.94</v>
      </c>
      <c r="E47" s="36" t="s">
        <v>146</v>
      </c>
    </row>
    <row r="48" spans="1:27" x14ac:dyDescent="0.25">
      <c r="A48" s="76" t="s">
        <v>145</v>
      </c>
      <c r="B48" s="76"/>
      <c r="C48" s="76"/>
      <c r="D48" s="76"/>
      <c r="E48" s="76"/>
      <c r="Z48" s="1"/>
      <c r="AA48" s="1"/>
    </row>
    <row r="49" spans="1:27" ht="31.5" x14ac:dyDescent="0.25">
      <c r="A49" s="37">
        <v>1</v>
      </c>
      <c r="B49" s="38" t="s">
        <v>144</v>
      </c>
      <c r="C49" s="37" t="s">
        <v>30</v>
      </c>
      <c r="D49" s="37">
        <v>8</v>
      </c>
      <c r="E49" s="36" t="s">
        <v>84</v>
      </c>
      <c r="F49" s="1">
        <v>90.48</v>
      </c>
      <c r="Z49" s="1"/>
      <c r="AA49" s="1"/>
    </row>
    <row r="50" spans="1:27" ht="31.5" x14ac:dyDescent="0.25">
      <c r="A50" s="37">
        <v>2</v>
      </c>
      <c r="B50" s="38" t="s">
        <v>143</v>
      </c>
      <c r="C50" s="37" t="s">
        <v>11</v>
      </c>
      <c r="D50" s="37">
        <v>30</v>
      </c>
      <c r="E50" s="36" t="s">
        <v>142</v>
      </c>
      <c r="F50" s="1">
        <f>1.57*30</f>
        <v>47.1</v>
      </c>
      <c r="Z50" s="1"/>
      <c r="AA50" s="1"/>
    </row>
    <row r="51" spans="1:27" ht="31.5" x14ac:dyDescent="0.25">
      <c r="A51" s="37">
        <v>3</v>
      </c>
      <c r="B51" s="38" t="s">
        <v>33</v>
      </c>
      <c r="C51" s="37" t="s">
        <v>16</v>
      </c>
      <c r="D51" s="37">
        <v>4.5</v>
      </c>
      <c r="E51" s="36" t="s">
        <v>85</v>
      </c>
      <c r="Z51" s="1"/>
      <c r="AA51" s="1"/>
    </row>
    <row r="52" spans="1:27" x14ac:dyDescent="0.25">
      <c r="A52" s="37">
        <v>4</v>
      </c>
      <c r="B52" s="38" t="s">
        <v>35</v>
      </c>
      <c r="C52" s="37" t="s">
        <v>16</v>
      </c>
      <c r="D52" s="37">
        <v>4.5</v>
      </c>
      <c r="E52" s="43"/>
      <c r="Z52" s="1"/>
      <c r="AA52" s="1"/>
    </row>
    <row r="53" spans="1:27" ht="31.5" x14ac:dyDescent="0.25">
      <c r="A53" s="37">
        <v>5</v>
      </c>
      <c r="B53" s="38" t="s">
        <v>141</v>
      </c>
      <c r="C53" s="37" t="s">
        <v>95</v>
      </c>
      <c r="D53" s="37">
        <v>0.13800000000000001</v>
      </c>
      <c r="E53" s="36" t="s">
        <v>140</v>
      </c>
    </row>
    <row r="54" spans="1:27" x14ac:dyDescent="0.25">
      <c r="A54" s="76" t="s">
        <v>139</v>
      </c>
      <c r="B54" s="76"/>
      <c r="C54" s="76"/>
      <c r="D54" s="76"/>
      <c r="E54" s="76"/>
      <c r="Z54" s="1"/>
      <c r="AA54" s="1"/>
    </row>
    <row r="55" spans="1:27" ht="47.25" x14ac:dyDescent="0.25">
      <c r="A55" s="39">
        <v>1</v>
      </c>
      <c r="B55" s="40" t="s">
        <v>87</v>
      </c>
      <c r="C55" s="37" t="s">
        <v>11</v>
      </c>
      <c r="D55" s="39">
        <v>16</v>
      </c>
      <c r="E55" s="36" t="s">
        <v>88</v>
      </c>
      <c r="F55" s="1">
        <f>9*9.6+3.75*8+12.3</f>
        <v>128.69999999999999</v>
      </c>
      <c r="Z55" s="1"/>
      <c r="AA55" s="1"/>
    </row>
    <row r="56" spans="1:27" ht="31.5" x14ac:dyDescent="0.25">
      <c r="A56" s="37">
        <v>2</v>
      </c>
      <c r="B56" s="38" t="s">
        <v>99</v>
      </c>
      <c r="C56" s="37" t="s">
        <v>95</v>
      </c>
      <c r="D56" s="37">
        <v>0.129</v>
      </c>
      <c r="E56" s="36" t="s">
        <v>138</v>
      </c>
    </row>
    <row r="57" spans="1:27" x14ac:dyDescent="0.25">
      <c r="A57" s="72" t="s">
        <v>213</v>
      </c>
      <c r="B57" s="72"/>
      <c r="C57" s="72"/>
      <c r="D57" s="72"/>
      <c r="E57" s="72"/>
    </row>
    <row r="58" spans="1:27" x14ac:dyDescent="0.25">
      <c r="A58" s="37">
        <v>1</v>
      </c>
      <c r="B58" s="38" t="s">
        <v>216</v>
      </c>
      <c r="C58" s="39" t="s">
        <v>30</v>
      </c>
      <c r="D58" s="39">
        <v>1</v>
      </c>
      <c r="E58" s="36"/>
      <c r="H58" s="42"/>
      <c r="J58" s="41"/>
    </row>
    <row r="59" spans="1:27" ht="73.5" customHeight="1" x14ac:dyDescent="0.25">
      <c r="A59" s="37">
        <v>2</v>
      </c>
      <c r="B59" s="38" t="s">
        <v>217</v>
      </c>
      <c r="C59" s="39" t="s">
        <v>95</v>
      </c>
      <c r="D59" s="39">
        <v>4.4000000000000004</v>
      </c>
      <c r="E59" s="36" t="s">
        <v>96</v>
      </c>
      <c r="H59" s="42"/>
      <c r="J59" s="41"/>
    </row>
    <row r="60" spans="1:27" ht="50.25" customHeight="1" x14ac:dyDescent="0.25">
      <c r="A60" s="37">
        <v>3</v>
      </c>
      <c r="B60" s="38" t="s">
        <v>218</v>
      </c>
      <c r="C60" s="37" t="s">
        <v>95</v>
      </c>
      <c r="D60" s="37">
        <v>3.75</v>
      </c>
      <c r="E60" s="36" t="s">
        <v>219</v>
      </c>
      <c r="H60" s="42"/>
      <c r="J60" s="41"/>
    </row>
    <row r="61" spans="1:27" x14ac:dyDescent="0.25">
      <c r="A61" s="72" t="s">
        <v>220</v>
      </c>
      <c r="B61" s="72"/>
      <c r="C61" s="72"/>
      <c r="D61" s="72"/>
      <c r="E61" s="72"/>
      <c r="H61" s="42"/>
      <c r="J61" s="41"/>
    </row>
    <row r="62" spans="1:27" ht="47.25" x14ac:dyDescent="0.25">
      <c r="A62" s="39">
        <v>8</v>
      </c>
      <c r="B62" s="38" t="s">
        <v>97</v>
      </c>
      <c r="C62" s="39" t="s">
        <v>30</v>
      </c>
      <c r="D62" s="39">
        <v>14</v>
      </c>
      <c r="E62" s="36" t="s">
        <v>137</v>
      </c>
      <c r="H62" s="42"/>
      <c r="J62" s="41"/>
    </row>
    <row r="63" spans="1:27" ht="47.25" x14ac:dyDescent="0.25">
      <c r="A63" s="37">
        <v>9</v>
      </c>
      <c r="B63" s="38" t="s">
        <v>135</v>
      </c>
      <c r="C63" s="39" t="s">
        <v>11</v>
      </c>
      <c r="D63" s="39">
        <v>60</v>
      </c>
      <c r="E63" s="36" t="s">
        <v>136</v>
      </c>
      <c r="H63" s="42"/>
      <c r="J63" s="41"/>
    </row>
    <row r="64" spans="1:27" ht="47.25" x14ac:dyDescent="0.25">
      <c r="A64" s="39">
        <v>10</v>
      </c>
      <c r="B64" s="38" t="s">
        <v>98</v>
      </c>
      <c r="C64" s="39" t="s">
        <v>16</v>
      </c>
      <c r="D64" s="39">
        <v>9</v>
      </c>
      <c r="E64" s="36" t="s">
        <v>134</v>
      </c>
    </row>
    <row r="65" spans="1:27" ht="31.5" x14ac:dyDescent="0.25">
      <c r="A65" s="37">
        <v>11</v>
      </c>
      <c r="B65" s="38" t="s">
        <v>35</v>
      </c>
      <c r="C65" s="39" t="s">
        <v>16</v>
      </c>
      <c r="D65" s="39">
        <f>D64</f>
        <v>9</v>
      </c>
      <c r="E65" s="36" t="s">
        <v>134</v>
      </c>
    </row>
    <row r="66" spans="1:27" ht="63" x14ac:dyDescent="0.25">
      <c r="A66" s="39">
        <v>12</v>
      </c>
      <c r="B66" s="40" t="s">
        <v>221</v>
      </c>
      <c r="C66" s="37" t="s">
        <v>11</v>
      </c>
      <c r="D66" s="39">
        <v>25</v>
      </c>
      <c r="E66" s="36" t="s">
        <v>222</v>
      </c>
    </row>
    <row r="67" spans="1:27" ht="31.5" x14ac:dyDescent="0.25">
      <c r="A67" s="37">
        <v>13</v>
      </c>
      <c r="B67" s="38" t="s">
        <v>99</v>
      </c>
      <c r="C67" s="37" t="s">
        <v>95</v>
      </c>
      <c r="D67" s="37">
        <v>0.36294999999999999</v>
      </c>
      <c r="E67" s="36" t="s">
        <v>223</v>
      </c>
    </row>
    <row r="68" spans="1:27" x14ac:dyDescent="0.25">
      <c r="A68" s="34"/>
      <c r="B68" s="35"/>
      <c r="C68" s="34"/>
      <c r="D68" s="34"/>
      <c r="E68" s="33"/>
      <c r="T68" s="31"/>
      <c r="U68" s="31"/>
      <c r="V68" s="31"/>
      <c r="W68" s="31"/>
      <c r="X68" s="31"/>
      <c r="Y68" s="31"/>
    </row>
    <row r="69" spans="1:27" x14ac:dyDescent="0.25">
      <c r="B69" s="1" t="s">
        <v>226</v>
      </c>
      <c r="E69" s="1" t="s">
        <v>227</v>
      </c>
      <c r="Z69" s="1"/>
      <c r="AA69" s="1"/>
    </row>
    <row r="70" spans="1:27" x14ac:dyDescent="0.25">
      <c r="E70" s="32"/>
      <c r="Z70" s="1"/>
      <c r="AA70" s="1"/>
    </row>
    <row r="71" spans="1:27" s="1" customFormat="1" x14ac:dyDescent="0.25"/>
    <row r="72" spans="1:27" s="1" customFormat="1" x14ac:dyDescent="0.25"/>
  </sheetData>
  <mergeCells count="10">
    <mergeCell ref="A61:E61"/>
    <mergeCell ref="A3:E3"/>
    <mergeCell ref="A4:E4"/>
    <mergeCell ref="A6:E6"/>
    <mergeCell ref="A22:E22"/>
    <mergeCell ref="A37:E37"/>
    <mergeCell ref="A42:E42"/>
    <mergeCell ref="A48:E48"/>
    <mergeCell ref="A54:E54"/>
    <mergeCell ref="A57:E57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СМР КВЛ-20 кВ от СП-17</vt:lpstr>
      <vt:lpstr>Демонтаж</vt:lpstr>
      <vt:lpstr>Демонтаж!Область_печати</vt:lpstr>
      <vt:lpstr>'СМР КВЛ-20 кВ от СП-17'!Область_печати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Rylov Andrey</dc:creator>
  <cp:lastModifiedBy>Sokolova Maria</cp:lastModifiedBy>
  <cp:lastPrinted>2018-12-04T05:50:40Z</cp:lastPrinted>
  <dcterms:created xsi:type="dcterms:W3CDTF">2018-05-07T13:36:10Z</dcterms:created>
  <dcterms:modified xsi:type="dcterms:W3CDTF">2019-02-19T10:58:17Z</dcterms:modified>
</cp:coreProperties>
</file>